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0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  <sheet name="Sheet1" sheetId="8" r:id="rId8"/>
    <sheet name="Sheet2" sheetId="9" r:id="rId9"/>
  </sheets>
  <definedNames>
    <definedName name="_xlnm.Print_Area" localSheetId="0">'Part-I'!$A$1:$U$33</definedName>
    <definedName name="_xlnm.Print_Area" localSheetId="1">'Part-II'!$A$1:$Z$33</definedName>
    <definedName name="_xlnm.Print_Area" localSheetId="2">'Part-III.'!$A$1:$BJ$21</definedName>
    <definedName name="_xlnm.Print_Area" localSheetId="3">'Part-IV'!$A$1:$L$30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<sst xmlns="http://schemas.openxmlformats.org/spreadsheetml/2006/main" count="436" uniqueCount="157">
  <si>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</si>
  <si>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</si>
  <si>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</si>
  <si>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</si>
  <si>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</si>
  <si>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</si>
  <si>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</si>
  <si>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</si>
  <si>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</si>
  <si>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</si>
  <si>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</si>
  <si>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</si>
  <si>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</si>
  <si>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</si>
  <si>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</si>
  <si>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</si>
  <si>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</si>
  <si>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</si>
  <si>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</si>
  <si>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</si>
  <si>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</si>
  <si>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</si>
  <si>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</si>
  <si>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</si>
  <si>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</si>
  <si>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</si>
  <si>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</si>
  <si>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</si>
  <si>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</si>
  <si>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</si>
  <si>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</si>
  <si>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</si>
  <si>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</si>
  <si>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</si>
  <si>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</si>
  <si>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</si>
  <si>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</si>
  <si>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</si>
  <si>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</si>
  <si>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</si>
  <si>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</si>
  <si>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</si>
  <si>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</si>
  <si>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</si>
  <si>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</si>
  <si>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</si>
  <si>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</si>
  <si>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</si>
  <si>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</si>
  <si>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</si>
  <si>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</si>
  <si>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</si>
  <si>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</si>
  <si>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</si>
  <si>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</si>
  <si>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</si>
  <si>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</si>
  <si>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</si>
  <si>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</si>
  <si>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</si>
  <si>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</si>
  <si>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</si>
  <si>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</si>
  <si>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</si>
  <si>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</si>
  <si>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</si>
  <si>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</si>
  <si>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</si>
  <si>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</si>
  <si>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</si>
  <si>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</si>
  <si>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</si>
  <si>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</si>
  <si>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</si>
  <si>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</si>
  <si>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</si>
  <si>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</si>
  <si>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</si>
  <si>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</si>
  <si>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</si>
  <si>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</si>
  <si>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</si>
  <si>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</si>
  <si>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</si>
  <si>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</si>
  <si>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</si>
  <si>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</si>
  <si>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</si>
  <si>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</si>
  <si>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</si>
  <si>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</si>
  <si>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</si>
  <si>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</si>
  <si>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</si>
  <si>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</si>
  <si>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</si>
  <si>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</si>
  <si>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</si>
  <si>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</si>
  <si>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</si>
  <si>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</si>
  <si>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</si>
  <si>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</si>
  <si>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</si>
  <si>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</si>
  <si>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</si>
  <si>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</si>
  <si>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</si>
  <si>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</si>
  <si>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</si>
  <si>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</si>
  <si>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</si>
  <si>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</si>
  <si>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</si>
  <si>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</si>
  <si>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</si>
  <si>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</si>
  <si>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</si>
  <si>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</si>
  <si>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</si>
  <si>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</si>
  <si>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</si>
  <si>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</si>
  <si>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</si>
  <si>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avg. days</t>
  </si>
  <si>
    <t>Madarihat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</si>
  <si>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</si>
  <si>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</si>
  <si>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</si>
  <si>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</si>
  <si>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</si>
  <si>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</si>
  <si>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</si>
  <si>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</si>
  <si>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</si>
  <si>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</si>
  <si>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</si>
  <si>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</si>
  <si>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</si>
  <si>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</si>
  <si>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</si>
  <si>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</si>
  <si>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Line dep.</t>
  </si>
  <si>
    <t>part    I</t>
  </si>
  <si>
    <t>PER LABOUR</t>
  </si>
  <si>
    <t xml:space="preserve">Total Availability                 </t>
  </si>
  <si>
    <t>Total    (10+11+12+13+14)</t>
  </si>
  <si>
    <t>Malbazar</t>
  </si>
  <si>
    <t>Actual O.B. as on 01.04.13</t>
  </si>
  <si>
    <t>Employment Generation Report for the month of  Dec 2013 (for the financial year 2013-14)</t>
  </si>
  <si>
    <t>Financial Performance Under NREGA During the year 2012-13 Up to the Month of Dec ' 2013</t>
  </si>
  <si>
    <t>Physical Performance Under NREGA During the year 2013-14 Up to the Month of Dec  2013</t>
  </si>
  <si>
    <t>Physical Performance Under NREGA During the year 2013-14 Up to the Month of Dec 2013</t>
  </si>
  <si>
    <t>Transparency Report Under NREGA During the year 2013-14 Up to the Month of Dec 2013</t>
  </si>
  <si>
    <t>FORMAT FOR MONTHLY PROGRESS REPORT - V-A (Capacity Building - Personnel Report for the Month of Dec  2013)</t>
  </si>
  <si>
    <t>FORMAT FOR MONTHLY PROGRESS REPORT - V-B (Capacity Building - Training Report for the Month of Dec 2013)</t>
  </si>
  <si>
    <t xml:space="preserve"> Dec 2013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</si>
</sst>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0.00000"/>
    <numFmt numFmtId="181" formatCode="0.0000"/>
    <numFmt numFmtId="182" formatCode="0.000"/>
    <numFmt numFmtId="183" formatCode="0.0"/>
    <numFmt numFmtId="184" formatCode="0.000000"/>
    <numFmt numFmtId="185" formatCode="0.0%"/>
    <numFmt numFmtId="186" formatCode="0.0000000000000"/>
    <numFmt numFmtId="187" formatCode="0.00000000000000"/>
    <numFmt numFmtId="188" formatCode="0.000000000000"/>
    <numFmt numFmtId="189" formatCode="0.00000000000"/>
    <numFmt numFmtId="190" formatCode="0.0000000000"/>
    <numFmt numFmtId="191" formatCode="0.000000000"/>
    <numFmt numFmtId="192" formatCode="0.000000000000000"/>
    <numFmt numFmtId="193" formatCode="0.0000000000000000"/>
    <numFmt numFmtId="194" formatCode="0.00000000000000000"/>
    <numFmt numFmtId="195" formatCode="0.000000000000000000"/>
    <numFmt numFmtId="196" formatCode="0.0000000000000000000"/>
    <numFmt numFmtId="197" formatCode="0.00000000000000000000"/>
    <numFmt numFmtId="198" formatCode="0.00000000"/>
    <numFmt numFmtId="199" formatCode="0.00000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#,##0.00000;[Red]#,##0.00000"/>
    <numFmt numFmtId="206" formatCode="0.00000;[Red]0.00000"/>
    <numFmt numFmtId="207" formatCode="dd/mm/yyyy;@"/>
    <numFmt numFmtId="208" formatCode="0.00;[Red]0.00"/>
    <numFmt numFmtId="209" formatCode="0.000000000;[Red]0.000000000"/>
    <numFmt numFmtId="210" formatCode="0.0000;[Red]0.0000"/>
    <numFmt numFmtId="211" formatCode="0.000;[Red]0.000"/>
    <numFmt numFmtId="212" formatCode="0.00000_);\(0.00000\)"/>
    <numFmt numFmtId="213" formatCode="0.000000;[Red]0.000000"/>
    <numFmt numFmtId="214" formatCode="[$-409]h:mm:ss\ AM/PM"/>
    <numFmt numFmtId="215" formatCode="[$-409]dddd\,\ mmmm\ dd\,\ yyyy"/>
    <numFmt numFmtId="216" formatCode="0.0;[Red]0.0"/>
  </numFmts>
  <fonts count="1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sz val="16"/>
      <name val="Lucida Bright"/>
      <family val="1"/>
    </font>
    <font>
      <sz val="18"/>
      <name val="Lucida Bright"/>
      <family val="1"/>
    </font>
    <font>
      <b/>
      <sz val="18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10"/>
      <name val="Lucida Bright"/>
      <family val="1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6"/>
      <color indexed="10"/>
      <name val="CG Omega"/>
      <family val="2"/>
    </font>
    <font>
      <sz val="10"/>
      <color indexed="10"/>
      <name val="CG Omega"/>
      <family val="2"/>
    </font>
    <font>
      <b/>
      <sz val="14"/>
      <color indexed="10"/>
      <name val="Lucida Bright"/>
      <family val="1"/>
    </font>
    <font>
      <sz val="14"/>
      <color indexed="8"/>
      <name val="CG Omega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FF0000"/>
      <name val="Lucida Bright"/>
      <family val="1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6"/>
      <color rgb="FFFF0000"/>
      <name val="CG Omega"/>
      <family val="2"/>
    </font>
    <font>
      <sz val="10"/>
      <color rgb="FFFF0000"/>
      <name val="CG Omega"/>
      <family val="2"/>
    </font>
    <font>
      <b/>
      <sz val="14"/>
      <color rgb="FFFF0000"/>
      <name val="Lucida Bright"/>
      <family val="1"/>
    </font>
    <font>
      <sz val="14"/>
      <color theme="1"/>
      <name val="CG Omega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7" fillId="14" borderId="0" applyNumberFormat="0" applyBorder="0" applyAlignment="0" applyProtection="0"/>
    <xf numFmtId="0" fontId="137" fillId="15" borderId="0" applyNumberFormat="0" applyBorder="0" applyAlignment="0" applyProtection="0"/>
    <xf numFmtId="0" fontId="137" fillId="16" borderId="0" applyNumberFormat="0" applyBorder="0" applyAlignment="0" applyProtection="0"/>
    <xf numFmtId="0" fontId="137" fillId="17" borderId="0" applyNumberFormat="0" applyBorder="0" applyAlignment="0" applyProtection="0"/>
    <xf numFmtId="0" fontId="137" fillId="18" borderId="0" applyNumberFormat="0" applyBorder="0" applyAlignment="0" applyProtection="0"/>
    <xf numFmtId="0" fontId="137" fillId="19" borderId="0" applyNumberFormat="0" applyBorder="0" applyAlignment="0" applyProtection="0"/>
    <xf numFmtId="0" fontId="137" fillId="20" borderId="0" applyNumberFormat="0" applyBorder="0" applyAlignment="0" applyProtection="0"/>
    <xf numFmtId="0" fontId="137" fillId="21" borderId="0" applyNumberFormat="0" applyBorder="0" applyAlignment="0" applyProtection="0"/>
    <xf numFmtId="0" fontId="137" fillId="22" borderId="0" applyNumberFormat="0" applyBorder="0" applyAlignment="0" applyProtection="0"/>
    <xf numFmtId="0" fontId="137" fillId="23" borderId="0" applyNumberFormat="0" applyBorder="0" applyAlignment="0" applyProtection="0"/>
    <xf numFmtId="0" fontId="137" fillId="24" borderId="0" applyNumberFormat="0" applyBorder="0" applyAlignment="0" applyProtection="0"/>
    <xf numFmtId="0" fontId="137" fillId="25" borderId="0" applyNumberFormat="0" applyBorder="0" applyAlignment="0" applyProtection="0"/>
    <xf numFmtId="0" fontId="138" fillId="26" borderId="0" applyNumberFormat="0" applyBorder="0" applyAlignment="0" applyProtection="0"/>
    <xf numFmtId="0" fontId="139" fillId="27" borderId="1" applyNumberFormat="0" applyAlignment="0" applyProtection="0"/>
    <xf numFmtId="0" fontId="14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2" fillId="29" borderId="0" applyNumberFormat="0" applyBorder="0" applyAlignment="0" applyProtection="0"/>
    <xf numFmtId="0" fontId="143" fillId="0" borderId="3" applyNumberFormat="0" applyFill="0" applyAlignment="0" applyProtection="0"/>
    <xf numFmtId="0" fontId="144" fillId="0" borderId="4" applyNumberFormat="0" applyFill="0" applyAlignment="0" applyProtection="0"/>
    <xf numFmtId="0" fontId="145" fillId="0" borderId="5" applyNumberFormat="0" applyFill="0" applyAlignment="0" applyProtection="0"/>
    <xf numFmtId="0" fontId="14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6" fillId="30" borderId="1" applyNumberFormat="0" applyAlignment="0" applyProtection="0"/>
    <xf numFmtId="0" fontId="147" fillId="0" borderId="6" applyNumberFormat="0" applyFill="0" applyAlignment="0" applyProtection="0"/>
    <xf numFmtId="0" fontId="14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49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151" fillId="0" borderId="9" applyNumberFormat="0" applyFill="0" applyAlignment="0" applyProtection="0"/>
    <xf numFmtId="0" fontId="152" fillId="0" borderId="0" applyNumberFormat="0" applyFill="0" applyBorder="0" applyAlignment="0" applyProtection="0"/>
  </cellStyleXfs>
  <cellXfs count="411">
    <xf numFmtId="0" fontId="0" fillId="0" borderId="0" xfId="0" applyFont="1" applyAlignment="1">
      <alignment/>
    </xf>
    <xf numFmtId="0" fontId="10" fillId="0" borderId="0" xfId="57" applyFont="1">
      <alignment/>
      <protection/>
    </xf>
    <xf numFmtId="0" fontId="3" fillId="0" borderId="0" xfId="63" applyFont="1" applyAlignment="1">
      <alignment/>
      <protection/>
    </xf>
    <xf numFmtId="0" fontId="9" fillId="0" borderId="0" xfId="63" applyFont="1">
      <alignment/>
      <protection/>
    </xf>
    <xf numFmtId="0" fontId="44" fillId="0" borderId="0" xfId="63" applyFont="1">
      <alignment/>
      <protection/>
    </xf>
    <xf numFmtId="0" fontId="9" fillId="0" borderId="0" xfId="63" applyFont="1" applyAlignment="1">
      <alignment/>
      <protection/>
    </xf>
    <xf numFmtId="0" fontId="45" fillId="0" borderId="0" xfId="63" applyFont="1">
      <alignment/>
      <protection/>
    </xf>
    <xf numFmtId="0" fontId="7" fillId="0" borderId="0" xfId="63" applyFont="1" applyAlignment="1">
      <alignment horizontal="center"/>
      <protection/>
    </xf>
    <xf numFmtId="0" fontId="6" fillId="0" borderId="0" xfId="63" applyFont="1">
      <alignment/>
      <protection/>
    </xf>
    <xf numFmtId="0" fontId="46" fillId="0" borderId="0" xfId="63" applyFont="1">
      <alignment/>
      <protection/>
    </xf>
    <xf numFmtId="0" fontId="9" fillId="0" borderId="0" xfId="63" applyFont="1" applyAlignment="1">
      <alignment horizontal="center"/>
      <protection/>
    </xf>
    <xf numFmtId="0" fontId="47" fillId="0" borderId="0" xfId="63" applyFont="1">
      <alignment/>
      <protection/>
    </xf>
    <xf numFmtId="0" fontId="48" fillId="0" borderId="0" xfId="63" applyFont="1">
      <alignment/>
      <protection/>
    </xf>
    <xf numFmtId="0" fontId="17" fillId="0" borderId="0" xfId="63" applyFont="1" applyAlignment="1">
      <alignment horizontal="center" vertical="center" wrapText="1"/>
      <protection/>
    </xf>
    <xf numFmtId="0" fontId="21" fillId="0" borderId="0" xfId="63" applyFont="1" applyAlignment="1">
      <alignment horizontal="center" vertical="center" wrapText="1"/>
      <protection/>
    </xf>
    <xf numFmtId="0" fontId="14" fillId="0" borderId="10" xfId="63" applyFont="1" applyBorder="1" applyAlignment="1">
      <alignment horizontal="center" vertical="center" wrapText="1"/>
      <protection/>
    </xf>
    <xf numFmtId="0" fontId="14" fillId="0" borderId="11" xfId="63" applyFont="1" applyFill="1" applyBorder="1" applyAlignment="1">
      <alignment horizontal="center" vertical="center" wrapText="1"/>
      <protection/>
    </xf>
    <xf numFmtId="0" fontId="22" fillId="0" borderId="10" xfId="63" applyFont="1" applyBorder="1" applyAlignment="1">
      <alignment horizontal="center"/>
      <protection/>
    </xf>
    <xf numFmtId="0" fontId="22" fillId="0" borderId="0" xfId="63" applyFont="1" applyAlignment="1">
      <alignment horizontal="center"/>
      <protection/>
    </xf>
    <xf numFmtId="0" fontId="9" fillId="0" borderId="0" xfId="63" applyFont="1" applyAlignment="1">
      <alignment horizontal="center" vertical="center" textRotation="90"/>
      <protection/>
    </xf>
    <xf numFmtId="2" fontId="9" fillId="0" borderId="0" xfId="63" applyNumberFormat="1" applyFont="1" applyBorder="1" applyAlignment="1">
      <alignment horizontal="center" vertical="center" textRotation="90"/>
      <protection/>
    </xf>
    <xf numFmtId="0" fontId="4" fillId="0" borderId="0" xfId="63" applyFont="1">
      <alignment/>
      <protection/>
    </xf>
    <xf numFmtId="1" fontId="6" fillId="0" borderId="0" xfId="63" applyNumberFormat="1" applyFont="1">
      <alignment/>
      <protection/>
    </xf>
    <xf numFmtId="1" fontId="4" fillId="0" borderId="0" xfId="63" applyNumberFormat="1" applyFont="1">
      <alignment/>
      <protection/>
    </xf>
    <xf numFmtId="0" fontId="2" fillId="0" borderId="0" xfId="62">
      <alignment/>
      <protection/>
    </xf>
    <xf numFmtId="0" fontId="51" fillId="0" borderId="0" xfId="62" applyFont="1" applyAlignment="1">
      <alignment horizontal="right" vertical="center"/>
      <protection/>
    </xf>
    <xf numFmtId="0" fontId="30" fillId="0" borderId="0" xfId="62" applyFont="1">
      <alignment/>
      <protection/>
    </xf>
    <xf numFmtId="0" fontId="19" fillId="0" borderId="0" xfId="61" applyFont="1">
      <alignment/>
      <protection/>
    </xf>
    <xf numFmtId="0" fontId="31" fillId="0" borderId="0" xfId="62" applyFont="1" applyAlignment="1">
      <alignment vertical="center"/>
      <protection/>
    </xf>
    <xf numFmtId="0" fontId="31" fillId="0" borderId="0" xfId="62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2" applyFont="1" applyAlignment="1">
      <alignment horizontal="left" vertical="center"/>
      <protection/>
    </xf>
    <xf numFmtId="0" fontId="36" fillId="0" borderId="0" xfId="62" applyFont="1">
      <alignment/>
      <protection/>
    </xf>
    <xf numFmtId="0" fontId="37" fillId="33" borderId="10" xfId="62" applyFont="1" applyFill="1" applyBorder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37" fillId="34" borderId="10" xfId="62" applyFont="1" applyFill="1" applyBorder="1" applyAlignment="1">
      <alignment horizontal="center" vertical="center" wrapText="1"/>
      <protection/>
    </xf>
    <xf numFmtId="0" fontId="35" fillId="0" borderId="0" xfId="62" applyFont="1">
      <alignment/>
      <protection/>
    </xf>
    <xf numFmtId="0" fontId="38" fillId="0" borderId="10" xfId="62" applyFont="1" applyBorder="1" applyAlignment="1">
      <alignment horizontal="center" vertical="center"/>
      <protection/>
    </xf>
    <xf numFmtId="0" fontId="38" fillId="33" borderId="10" xfId="62" applyFont="1" applyFill="1" applyBorder="1" applyAlignment="1">
      <alignment horizontal="center" vertical="center"/>
      <protection/>
    </xf>
    <xf numFmtId="0" fontId="38" fillId="34" borderId="10" xfId="62" applyFont="1" applyFill="1" applyBorder="1" applyAlignment="1">
      <alignment horizontal="center" vertical="center"/>
      <protection/>
    </xf>
    <xf numFmtId="0" fontId="39" fillId="0" borderId="0" xfId="62" applyFont="1">
      <alignment/>
      <protection/>
    </xf>
    <xf numFmtId="0" fontId="33" fillId="0" borderId="10" xfId="62" applyFont="1" applyBorder="1" applyAlignment="1">
      <alignment vertical="center"/>
      <protection/>
    </xf>
    <xf numFmtId="0" fontId="53" fillId="0" borderId="10" xfId="62" applyFont="1" applyBorder="1" applyAlignment="1">
      <alignment horizontal="center" vertical="center"/>
      <protection/>
    </xf>
    <xf numFmtId="0" fontId="54" fillId="33" borderId="10" xfId="62" applyFont="1" applyFill="1" applyBorder="1" applyAlignment="1">
      <alignment horizontal="center" vertical="center"/>
      <protection/>
    </xf>
    <xf numFmtId="0" fontId="54" fillId="35" borderId="10" xfId="62" applyFont="1" applyFill="1" applyBorder="1" applyAlignment="1">
      <alignment horizontal="center" vertical="center"/>
      <protection/>
    </xf>
    <xf numFmtId="0" fontId="54" fillId="0" borderId="10" xfId="62" applyFont="1" applyFill="1" applyBorder="1" applyAlignment="1">
      <alignment horizontal="center" vertical="center"/>
      <protection/>
    </xf>
    <xf numFmtId="0" fontId="54" fillId="34" borderId="10" xfId="62" applyFont="1" applyFill="1" applyBorder="1" applyAlignment="1">
      <alignment horizontal="center" vertical="center"/>
      <protection/>
    </xf>
    <xf numFmtId="0" fontId="20" fillId="0" borderId="0" xfId="62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2" applyAlignment="1">
      <alignment horizontal="center"/>
      <protection/>
    </xf>
    <xf numFmtId="0" fontId="32" fillId="0" borderId="0" xfId="62" applyFont="1">
      <alignment/>
      <protection/>
    </xf>
    <xf numFmtId="0" fontId="32" fillId="0" borderId="0" xfId="62" applyFont="1" applyAlignment="1">
      <alignment wrapText="1"/>
      <protection/>
    </xf>
    <xf numFmtId="0" fontId="20" fillId="0" borderId="0" xfId="62" applyFont="1" applyAlignment="1">
      <alignment horizontal="center" vertical="center" wrapText="1"/>
      <protection/>
    </xf>
    <xf numFmtId="0" fontId="23" fillId="0" borderId="0" xfId="62" applyFont="1" applyAlignment="1">
      <alignment vertical="center" wrapText="1"/>
      <protection/>
    </xf>
    <xf numFmtId="0" fontId="41" fillId="0" borderId="0" xfId="62" applyFont="1" applyAlignment="1">
      <alignment horizontal="right" vertical="center"/>
      <protection/>
    </xf>
    <xf numFmtId="0" fontId="30" fillId="0" borderId="0" xfId="62" applyFont="1" applyAlignment="1">
      <alignment wrapText="1"/>
      <protection/>
    </xf>
    <xf numFmtId="0" fontId="2" fillId="0" borderId="0" xfId="62" applyAlignment="1">
      <alignment wrapText="1"/>
      <protection/>
    </xf>
    <xf numFmtId="0" fontId="24" fillId="0" borderId="0" xfId="62" applyFont="1" applyAlignment="1">
      <alignment vertical="center"/>
      <protection/>
    </xf>
    <xf numFmtId="0" fontId="24" fillId="0" borderId="0" xfId="62" applyFont="1" applyAlignment="1">
      <alignment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24" fillId="0" borderId="0" xfId="62" applyFont="1" applyAlignment="1">
      <alignment horizontal="left" vertical="center"/>
      <protection/>
    </xf>
    <xf numFmtId="0" fontId="37" fillId="36" borderId="10" xfId="62" applyFont="1" applyFill="1" applyBorder="1" applyAlignment="1">
      <alignment horizontal="center" vertical="center" wrapText="1"/>
      <protection/>
    </xf>
    <xf numFmtId="0" fontId="37" fillId="35" borderId="10" xfId="62" applyFont="1" applyFill="1" applyBorder="1" applyAlignment="1">
      <alignment horizontal="center" vertical="center" wrapText="1"/>
      <protection/>
    </xf>
    <xf numFmtId="0" fontId="38" fillId="0" borderId="10" xfId="62" applyFont="1" applyBorder="1" applyAlignment="1">
      <alignment horizontal="center" vertical="center" wrapText="1"/>
      <protection/>
    </xf>
    <xf numFmtId="0" fontId="38" fillId="0" borderId="0" xfId="62" applyFont="1">
      <alignment/>
      <protection/>
    </xf>
    <xf numFmtId="0" fontId="55" fillId="0" borderId="10" xfId="62" applyFont="1" applyBorder="1" applyAlignment="1">
      <alignment horizontal="center" vertical="center" wrapText="1"/>
      <protection/>
    </xf>
    <xf numFmtId="0" fontId="56" fillId="36" borderId="10" xfId="62" applyFont="1" applyFill="1" applyBorder="1" applyAlignment="1">
      <alignment horizontal="center" vertical="center" textRotation="90" wrapText="1"/>
      <protection/>
    </xf>
    <xf numFmtId="0" fontId="56" fillId="0" borderId="10" xfId="62" applyFont="1" applyBorder="1" applyAlignment="1">
      <alignment horizontal="center" vertical="center" textRotation="90" wrapText="1"/>
      <protection/>
    </xf>
    <xf numFmtId="0" fontId="56" fillId="34" borderId="10" xfId="62" applyFont="1" applyFill="1" applyBorder="1" applyAlignment="1">
      <alignment horizontal="center" vertical="center" textRotation="90" wrapText="1"/>
      <protection/>
    </xf>
    <xf numFmtId="0" fontId="56" fillId="0" borderId="0" xfId="62" applyFont="1" applyAlignment="1">
      <alignment horizontal="center" vertical="center" wrapText="1"/>
      <protection/>
    </xf>
    <xf numFmtId="0" fontId="32" fillId="0" borderId="12" xfId="62" applyFont="1" applyBorder="1" applyAlignment="1">
      <alignment vertical="center" wrapText="1"/>
      <protection/>
    </xf>
    <xf numFmtId="0" fontId="32" fillId="0" borderId="0" xfId="62" applyFont="1" applyBorder="1" applyAlignment="1">
      <alignment vertical="center" wrapText="1"/>
      <protection/>
    </xf>
    <xf numFmtId="0" fontId="32" fillId="0" borderId="0" xfId="62" applyFont="1" applyAlignment="1">
      <alignment vertical="center" wrapText="1"/>
      <protection/>
    </xf>
    <xf numFmtId="0" fontId="32" fillId="0" borderId="0" xfId="62" applyFont="1" applyAlignment="1">
      <alignment horizontal="center" wrapText="1"/>
      <protection/>
    </xf>
    <xf numFmtId="10" fontId="6" fillId="0" borderId="0" xfId="66" applyNumberFormat="1" applyFont="1" applyAlignment="1">
      <alignment/>
    </xf>
    <xf numFmtId="2" fontId="9" fillId="0" borderId="0" xfId="63" applyNumberFormat="1" applyFont="1" applyAlignment="1">
      <alignment horizontal="center" vertical="center" textRotation="90"/>
      <protection/>
    </xf>
    <xf numFmtId="180" fontId="9" fillId="0" borderId="0" xfId="63" applyNumberFormat="1" applyFont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/>
      <protection/>
    </xf>
    <xf numFmtId="0" fontId="9" fillId="0" borderId="0" xfId="63" applyFont="1" applyFill="1" applyBorder="1" applyAlignment="1">
      <alignment horizontal="center" vertical="center" textRotation="90" wrapText="1"/>
      <protection/>
    </xf>
    <xf numFmtId="204" fontId="4" fillId="0" borderId="0" xfId="63" applyNumberFormat="1" applyFont="1" applyBorder="1" applyAlignment="1">
      <alignment vertical="center" textRotation="90"/>
      <protection/>
    </xf>
    <xf numFmtId="1" fontId="9" fillId="0" borderId="0" xfId="63" applyNumberFormat="1" applyFont="1" applyBorder="1" applyAlignment="1">
      <alignment horizontal="center" vertical="center" textRotation="90"/>
      <protection/>
    </xf>
    <xf numFmtId="204" fontId="4" fillId="0" borderId="0" xfId="63" applyNumberFormat="1" applyFont="1" applyBorder="1" applyAlignment="1">
      <alignment/>
      <protection/>
    </xf>
    <xf numFmtId="0" fontId="33" fillId="0" borderId="0" xfId="62" applyFont="1" applyBorder="1" applyAlignment="1">
      <alignment vertical="center"/>
      <protection/>
    </xf>
    <xf numFmtId="0" fontId="53" fillId="0" borderId="0" xfId="62" applyFont="1" applyBorder="1" applyAlignment="1">
      <alignment horizontal="center" vertical="center"/>
      <protection/>
    </xf>
    <xf numFmtId="0" fontId="54" fillId="33" borderId="0" xfId="62" applyFont="1" applyFill="1" applyBorder="1" applyAlignment="1">
      <alignment horizontal="center" vertical="center"/>
      <protection/>
    </xf>
    <xf numFmtId="0" fontId="54" fillId="35" borderId="0" xfId="62" applyFont="1" applyFill="1" applyBorder="1" applyAlignment="1">
      <alignment horizontal="center" vertical="center"/>
      <protection/>
    </xf>
    <xf numFmtId="0" fontId="54" fillId="0" borderId="0" xfId="62" applyFont="1" applyFill="1" applyBorder="1" applyAlignment="1">
      <alignment horizontal="center" vertical="center"/>
      <protection/>
    </xf>
    <xf numFmtId="0" fontId="54" fillId="34" borderId="0" xfId="62" applyFont="1" applyFill="1" applyBorder="1" applyAlignment="1">
      <alignment horizontal="center" vertical="center"/>
      <protection/>
    </xf>
    <xf numFmtId="0" fontId="77" fillId="0" borderId="10" xfId="62" applyFont="1" applyBorder="1" applyAlignment="1">
      <alignment horizontal="center" vertical="center" wrapText="1"/>
      <protection/>
    </xf>
    <xf numFmtId="208" fontId="4" fillId="35" borderId="0" xfId="63" applyNumberFormat="1" applyFont="1" applyFill="1" applyBorder="1" applyAlignment="1">
      <alignment vertical="center" textRotation="90"/>
      <protection/>
    </xf>
    <xf numFmtId="204" fontId="4" fillId="0" borderId="0" xfId="63" applyNumberFormat="1" applyFont="1" applyBorder="1" applyAlignment="1">
      <alignment vertical="center"/>
      <protection/>
    </xf>
    <xf numFmtId="0" fontId="9" fillId="0" borderId="10" xfId="63" applyFont="1" applyFill="1" applyBorder="1" applyAlignment="1">
      <alignment horizontal="center" vertical="center" textRotation="90"/>
      <protection/>
    </xf>
    <xf numFmtId="0" fontId="9" fillId="35" borderId="10" xfId="63" applyFont="1" applyFill="1" applyBorder="1" applyAlignment="1">
      <alignment horizontal="center" vertical="center" textRotation="90" wrapText="1"/>
      <protection/>
    </xf>
    <xf numFmtId="208" fontId="9" fillId="0" borderId="0" xfId="63" applyNumberFormat="1" applyFont="1" applyAlignment="1">
      <alignment horizontal="center" vertical="center" textRotation="90"/>
      <protection/>
    </xf>
    <xf numFmtId="204" fontId="102" fillId="35" borderId="10" xfId="63" applyNumberFormat="1" applyFont="1" applyFill="1" applyBorder="1" applyAlignment="1">
      <alignment vertical="center" textRotation="90"/>
      <protection/>
    </xf>
    <xf numFmtId="2" fontId="102" fillId="35" borderId="10" xfId="63" applyNumberFormat="1" applyFont="1" applyFill="1" applyBorder="1" applyAlignment="1">
      <alignment horizontal="center" vertical="center" textRotation="90"/>
      <protection/>
    </xf>
    <xf numFmtId="2" fontId="102" fillId="0" borderId="10" xfId="63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08" fontId="75" fillId="0" borderId="10" xfId="0" applyNumberFormat="1" applyFont="1" applyFill="1" applyBorder="1" applyAlignment="1">
      <alignment horizontal="center" vertical="center" wrapText="1"/>
    </xf>
    <xf numFmtId="208" fontId="84" fillId="0" borderId="10" xfId="0" applyNumberFormat="1" applyFont="1" applyFill="1" applyBorder="1" applyAlignment="1">
      <alignment horizontal="center" vertical="center" wrapText="1"/>
    </xf>
    <xf numFmtId="0" fontId="13" fillId="0" borderId="10" xfId="57" applyFont="1" applyFill="1" applyBorder="1" applyAlignment="1">
      <alignment horizontal="center" vertical="center" wrapText="1"/>
      <protection/>
    </xf>
    <xf numFmtId="0" fontId="86" fillId="0" borderId="13" xfId="57" applyFont="1" applyFill="1" applyBorder="1" applyAlignment="1">
      <alignment horizontal="center" vertical="center" wrapText="1"/>
      <protection/>
    </xf>
    <xf numFmtId="2" fontId="63" fillId="0" borderId="0" xfId="57" applyNumberFormat="1" applyFont="1" applyFill="1" applyBorder="1" applyAlignment="1">
      <alignment horizontal="center" vertical="center" wrapText="1"/>
      <protection/>
    </xf>
    <xf numFmtId="0" fontId="6" fillId="0" borderId="0" xfId="57" applyFont="1" applyFill="1">
      <alignment/>
      <protection/>
    </xf>
    <xf numFmtId="0" fontId="6" fillId="0" borderId="0" xfId="57" applyFont="1" applyFill="1" applyBorder="1">
      <alignment/>
      <protection/>
    </xf>
    <xf numFmtId="0" fontId="13" fillId="0" borderId="0" xfId="57" applyFont="1" applyFill="1" applyAlignment="1">
      <alignment horizontal="center" vertical="center" wrapText="1"/>
      <protection/>
    </xf>
    <xf numFmtId="0" fontId="13" fillId="0" borderId="0" xfId="57" applyFont="1" applyFill="1" applyBorder="1" applyAlignment="1">
      <alignment horizontal="center" vertical="center" wrapText="1"/>
      <protection/>
    </xf>
    <xf numFmtId="0" fontId="17" fillId="0" borderId="13" xfId="57" applyFont="1" applyFill="1" applyBorder="1" applyAlignment="1">
      <alignment horizontal="center" vertical="center" wrapText="1"/>
      <protection/>
    </xf>
    <xf numFmtId="0" fontId="85" fillId="0" borderId="13" xfId="57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153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208" fontId="101" fillId="0" borderId="0" xfId="0" applyNumberFormat="1" applyFont="1" applyFill="1" applyBorder="1" applyAlignment="1">
      <alignment horizontal="center" vertical="center" wrapText="1"/>
    </xf>
    <xf numFmtId="0" fontId="105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/>
      <protection/>
    </xf>
    <xf numFmtId="0" fontId="54" fillId="0" borderId="10" xfId="59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84" fillId="0" borderId="13" xfId="0" applyFont="1" applyFill="1" applyBorder="1" applyAlignment="1">
      <alignment horizontal="center" vertical="center" wrapText="1"/>
    </xf>
    <xf numFmtId="0" fontId="84" fillId="0" borderId="14" xfId="0" applyFont="1" applyFill="1" applyBorder="1" applyAlignment="1">
      <alignment horizontal="center" vertical="center" wrapText="1"/>
    </xf>
    <xf numFmtId="1" fontId="106" fillId="0" borderId="0" xfId="0" applyNumberFormat="1" applyFont="1" applyFill="1" applyAlignment="1">
      <alignment vertical="center"/>
    </xf>
    <xf numFmtId="0" fontId="106" fillId="0" borderId="0" xfId="0" applyFont="1" applyFill="1" applyAlignment="1">
      <alignment vertical="center"/>
    </xf>
    <xf numFmtId="0" fontId="64" fillId="0" borderId="0" xfId="57" applyFont="1" applyFill="1" applyAlignment="1">
      <alignment/>
      <protection/>
    </xf>
    <xf numFmtId="0" fontId="40" fillId="0" borderId="0" xfId="57" applyFont="1" applyFill="1" applyAlignment="1">
      <alignment horizontal="center"/>
      <protection/>
    </xf>
    <xf numFmtId="0" fontId="65" fillId="0" borderId="0" xfId="57" applyFont="1" applyFill="1" applyAlignment="1">
      <alignment horizontal="center"/>
      <protection/>
    </xf>
    <xf numFmtId="0" fontId="66" fillId="0" borderId="0" xfId="57" applyFont="1" applyFill="1" applyAlignment="1">
      <alignment horizontal="center"/>
      <protection/>
    </xf>
    <xf numFmtId="0" fontId="44" fillId="0" borderId="0" xfId="57" applyFont="1" applyFill="1" applyAlignment="1">
      <alignment horizontal="center"/>
      <protection/>
    </xf>
    <xf numFmtId="180" fontId="44" fillId="0" borderId="0" xfId="57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08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04" fontId="75" fillId="0" borderId="10" xfId="0" applyNumberFormat="1" applyFont="1" applyFill="1" applyBorder="1" applyAlignment="1">
      <alignment horizontal="center" vertical="center" wrapText="1"/>
    </xf>
    <xf numFmtId="208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08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208" fontId="75" fillId="0" borderId="13" xfId="0" applyNumberFormat="1" applyFont="1" applyFill="1" applyBorder="1" applyAlignment="1">
      <alignment horizontal="center" vertical="center" wrapText="1"/>
    </xf>
    <xf numFmtId="204" fontId="75" fillId="0" borderId="13" xfId="0" applyNumberFormat="1" applyFont="1" applyFill="1" applyBorder="1" applyAlignment="1">
      <alignment horizontal="center" vertical="center" wrapText="1"/>
    </xf>
    <xf numFmtId="1" fontId="109" fillId="0" borderId="0" xfId="0" applyNumberFormat="1" applyFont="1" applyFill="1" applyBorder="1" applyAlignment="1">
      <alignment horizontal="center" vertical="center"/>
    </xf>
    <xf numFmtId="208" fontId="4" fillId="0" borderId="0" xfId="63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7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7" applyFont="1" applyFill="1" applyBorder="1" applyAlignment="1">
      <alignment horizontal="center" vertical="center" wrapText="1"/>
      <protection/>
    </xf>
    <xf numFmtId="0" fontId="92" fillId="0" borderId="10" xfId="57" applyFont="1" applyFill="1" applyBorder="1" applyAlignment="1">
      <alignment horizontal="center" vertical="center" wrapText="1"/>
      <protection/>
    </xf>
    <xf numFmtId="1" fontId="106" fillId="0" borderId="0" xfId="0" applyNumberFormat="1" applyFont="1" applyFill="1" applyAlignment="1">
      <alignment horizontal="center" vertical="center"/>
    </xf>
    <xf numFmtId="0" fontId="106" fillId="0" borderId="0" xfId="0" applyFont="1" applyFill="1" applyAlignment="1">
      <alignment horizontal="center" vertical="center"/>
    </xf>
    <xf numFmtId="0" fontId="108" fillId="0" borderId="0" xfId="0" applyFont="1" applyFill="1" applyAlignment="1">
      <alignment vertical="center"/>
    </xf>
    <xf numFmtId="1" fontId="108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0" borderId="0" xfId="57" applyFont="1" applyFill="1" applyAlignment="1">
      <alignment horizontal="center" vertical="center" wrapText="1"/>
      <protection/>
    </xf>
    <xf numFmtId="0" fontId="6" fillId="0" borderId="0" xfId="57" applyFont="1" applyFill="1" applyBorder="1" applyAlignment="1">
      <alignment horizontal="center" vertical="center" wrapText="1"/>
      <protection/>
    </xf>
    <xf numFmtId="0" fontId="7" fillId="0" borderId="0" xfId="57" applyFont="1" applyFill="1" applyAlignment="1">
      <alignment horizontal="center" vertical="center" wrapText="1"/>
      <protection/>
    </xf>
    <xf numFmtId="0" fontId="69" fillId="0" borderId="0" xfId="57" applyFont="1" applyFill="1" applyAlignment="1">
      <alignment horizontal="center" vertical="center" wrapText="1"/>
      <protection/>
    </xf>
    <xf numFmtId="0" fontId="71" fillId="0" borderId="0" xfId="57" applyFont="1" applyFill="1" applyAlignment="1">
      <alignment horizontal="center" vertical="center" wrapText="1"/>
      <protection/>
    </xf>
    <xf numFmtId="206" fontId="6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11" fillId="0" borderId="0" xfId="57" applyFont="1" applyFill="1" applyAlignment="1">
      <alignment horizontal="center" vertical="center" wrapText="1"/>
      <protection/>
    </xf>
    <xf numFmtId="0" fontId="63" fillId="0" borderId="0" xfId="57" applyFont="1" applyFill="1" applyAlignment="1">
      <alignment horizontal="center" vertical="center" wrapText="1"/>
      <protection/>
    </xf>
    <xf numFmtId="208" fontId="48" fillId="0" borderId="0" xfId="57" applyNumberFormat="1" applyFont="1" applyFill="1" applyAlignment="1">
      <alignment horizontal="center" vertical="center" wrapText="1"/>
      <protection/>
    </xf>
    <xf numFmtId="208" fontId="70" fillId="0" borderId="0" xfId="57" applyNumberFormat="1" applyFont="1" applyFill="1" applyAlignment="1">
      <alignment horizontal="center" vertical="center" wrapText="1"/>
      <protection/>
    </xf>
    <xf numFmtId="208" fontId="70" fillId="0" borderId="0" xfId="57" applyNumberFormat="1" applyFont="1" applyFill="1" applyBorder="1" applyAlignment="1">
      <alignment horizontal="center" vertical="center" wrapText="1"/>
      <protection/>
    </xf>
    <xf numFmtId="0" fontId="11" fillId="0" borderId="0" xfId="57" applyFont="1" applyFill="1" applyBorder="1" applyAlignment="1">
      <alignment horizontal="center" vertical="center" wrapText="1"/>
      <protection/>
    </xf>
    <xf numFmtId="0" fontId="154" fillId="0" borderId="10" xfId="57" applyFont="1" applyFill="1" applyBorder="1" applyAlignment="1">
      <alignment horizontal="center" vertical="center" wrapText="1"/>
      <protection/>
    </xf>
    <xf numFmtId="208" fontId="72" fillId="0" borderId="10" xfId="57" applyNumberFormat="1" applyFont="1" applyFill="1" applyBorder="1" applyAlignment="1">
      <alignment horizontal="center" vertical="center" wrapText="1"/>
      <protection/>
    </xf>
    <xf numFmtId="180" fontId="154" fillId="0" borderId="0" xfId="57" applyNumberFormat="1" applyFont="1" applyFill="1" applyBorder="1" applyAlignment="1">
      <alignment horizontal="center" vertical="center" wrapText="1"/>
      <protection/>
    </xf>
    <xf numFmtId="204" fontId="154" fillId="0" borderId="10" xfId="57" applyNumberFormat="1" applyFont="1" applyFill="1" applyBorder="1" applyAlignment="1">
      <alignment horizontal="center" vertical="center" wrapText="1"/>
      <protection/>
    </xf>
    <xf numFmtId="208" fontId="154" fillId="0" borderId="15" xfId="57" applyNumberFormat="1" applyFont="1" applyFill="1" applyBorder="1" applyAlignment="1">
      <alignment horizontal="center" vertical="center" wrapText="1"/>
      <protection/>
    </xf>
    <xf numFmtId="208" fontId="154" fillId="0" borderId="14" xfId="57" applyNumberFormat="1" applyFont="1" applyFill="1" applyBorder="1" applyAlignment="1">
      <alignment horizontal="center" vertical="center" wrapText="1"/>
      <protection/>
    </xf>
    <xf numFmtId="0" fontId="154" fillId="0" borderId="16" xfId="57" applyFont="1" applyFill="1" applyBorder="1" applyAlignment="1">
      <alignment horizontal="center" vertical="center" wrapText="1"/>
      <protection/>
    </xf>
    <xf numFmtId="0" fontId="154" fillId="0" borderId="0" xfId="57" applyFont="1" applyFill="1" applyBorder="1" applyAlignment="1">
      <alignment horizontal="center" vertical="center" wrapText="1"/>
      <protection/>
    </xf>
    <xf numFmtId="208" fontId="154" fillId="0" borderId="0" xfId="57" applyNumberFormat="1" applyFont="1" applyFill="1" applyBorder="1" applyAlignment="1">
      <alignment horizontal="center" vertical="center" wrapText="1"/>
      <protection/>
    </xf>
    <xf numFmtId="0" fontId="154" fillId="0" borderId="17" xfId="57" applyFont="1" applyFill="1" applyBorder="1" applyAlignment="1">
      <alignment horizontal="center" vertical="center" wrapText="1"/>
      <protection/>
    </xf>
    <xf numFmtId="0" fontId="72" fillId="0" borderId="0" xfId="57" applyFont="1" applyFill="1" applyBorder="1" applyAlignment="1">
      <alignment horizontal="center" vertical="center" wrapText="1"/>
      <protection/>
    </xf>
    <xf numFmtId="180" fontId="72" fillId="0" borderId="0" xfId="57" applyNumberFormat="1" applyFont="1" applyFill="1" applyBorder="1" applyAlignment="1">
      <alignment horizontal="center" vertical="center" wrapText="1"/>
      <protection/>
    </xf>
    <xf numFmtId="204" fontId="72" fillId="0" borderId="10" xfId="57" applyNumberFormat="1" applyFont="1" applyFill="1" applyBorder="1" applyAlignment="1">
      <alignment horizontal="center" vertical="center" wrapText="1"/>
      <protection/>
    </xf>
    <xf numFmtId="208" fontId="72" fillId="0" borderId="15" xfId="57" applyNumberFormat="1" applyFont="1" applyFill="1" applyBorder="1" applyAlignment="1">
      <alignment horizontal="center" vertical="center" wrapText="1"/>
      <protection/>
    </xf>
    <xf numFmtId="208" fontId="72" fillId="0" borderId="14" xfId="57" applyNumberFormat="1" applyFont="1" applyFill="1" applyBorder="1" applyAlignment="1">
      <alignment horizontal="center" vertical="center" wrapText="1"/>
      <protection/>
    </xf>
    <xf numFmtId="0" fontId="72" fillId="0" borderId="16" xfId="57" applyFont="1" applyFill="1" applyBorder="1" applyAlignment="1">
      <alignment horizontal="center" vertical="center" wrapText="1"/>
      <protection/>
    </xf>
    <xf numFmtId="0" fontId="155" fillId="0" borderId="0" xfId="57" applyFont="1" applyFill="1" applyBorder="1" applyAlignment="1">
      <alignment horizontal="center" vertical="center" wrapText="1"/>
      <protection/>
    </xf>
    <xf numFmtId="180" fontId="155" fillId="0" borderId="0" xfId="57" applyNumberFormat="1" applyFont="1" applyFill="1" applyBorder="1" applyAlignment="1">
      <alignment horizontal="center" vertical="center" wrapText="1"/>
      <protection/>
    </xf>
    <xf numFmtId="204" fontId="155" fillId="0" borderId="10" xfId="57" applyNumberFormat="1" applyFont="1" applyFill="1" applyBorder="1" applyAlignment="1">
      <alignment horizontal="center" vertical="center" wrapText="1"/>
      <protection/>
    </xf>
    <xf numFmtId="0" fontId="72" fillId="0" borderId="10" xfId="57" applyFont="1" applyFill="1" applyBorder="1" applyAlignment="1">
      <alignment horizontal="center" vertical="center" wrapText="1"/>
      <protection/>
    </xf>
    <xf numFmtId="208" fontId="155" fillId="0" borderId="14" xfId="57" applyNumberFormat="1" applyFont="1" applyFill="1" applyBorder="1" applyAlignment="1">
      <alignment horizontal="center" vertical="center" wrapText="1"/>
      <protection/>
    </xf>
    <xf numFmtId="208" fontId="154" fillId="0" borderId="18" xfId="57" applyNumberFormat="1" applyFont="1" applyFill="1" applyBorder="1" applyAlignment="1">
      <alignment horizontal="center" vertical="center" wrapText="1"/>
      <protection/>
    </xf>
    <xf numFmtId="0" fontId="72" fillId="0" borderId="17" xfId="57" applyFont="1" applyFill="1" applyBorder="1" applyAlignment="1">
      <alignment horizontal="center" vertical="center" wrapText="1"/>
      <protection/>
    </xf>
    <xf numFmtId="180" fontId="156" fillId="0" borderId="0" xfId="57" applyNumberFormat="1" applyFont="1" applyFill="1" applyBorder="1" applyAlignment="1">
      <alignment horizontal="center" vertical="center" wrapText="1"/>
      <protection/>
    </xf>
    <xf numFmtId="204" fontId="156" fillId="0" borderId="10" xfId="57" applyNumberFormat="1" applyFont="1" applyFill="1" applyBorder="1" applyAlignment="1">
      <alignment horizontal="center" vertical="center" wrapText="1"/>
      <protection/>
    </xf>
    <xf numFmtId="208" fontId="157" fillId="0" borderId="14" xfId="57" applyNumberFormat="1" applyFont="1" applyFill="1" applyBorder="1" applyAlignment="1">
      <alignment horizontal="center" vertical="center" wrapText="1"/>
      <protection/>
    </xf>
    <xf numFmtId="0" fontId="156" fillId="0" borderId="0" xfId="57" applyFont="1" applyFill="1" applyBorder="1" applyAlignment="1">
      <alignment horizontal="center" vertical="center" wrapText="1"/>
      <protection/>
    </xf>
    <xf numFmtId="208" fontId="155" fillId="0" borderId="0" xfId="57" applyNumberFormat="1" applyFont="1" applyFill="1" applyBorder="1" applyAlignment="1">
      <alignment horizontal="center" vertical="center" wrapText="1"/>
      <protection/>
    </xf>
    <xf numFmtId="0" fontId="155" fillId="0" borderId="10" xfId="57" applyFont="1" applyFill="1" applyBorder="1" applyAlignment="1">
      <alignment horizontal="center" vertical="center" wrapText="1"/>
      <protection/>
    </xf>
    <xf numFmtId="208" fontId="156" fillId="0" borderId="0" xfId="57" applyNumberFormat="1" applyFont="1" applyFill="1" applyBorder="1" applyAlignment="1">
      <alignment horizontal="center" vertical="center" wrapText="1"/>
      <protection/>
    </xf>
    <xf numFmtId="0" fontId="156" fillId="0" borderId="10" xfId="57" applyFont="1" applyFill="1" applyBorder="1" applyAlignment="1">
      <alignment horizontal="center" vertical="center" wrapText="1"/>
      <protection/>
    </xf>
    <xf numFmtId="0" fontId="57" fillId="0" borderId="0" xfId="57" applyFont="1" applyFill="1" applyBorder="1" applyAlignment="1">
      <alignment horizontal="center" vertical="center" wrapText="1"/>
      <protection/>
    </xf>
    <xf numFmtId="206" fontId="158" fillId="0" borderId="0" xfId="57" applyNumberFormat="1" applyFont="1" applyFill="1" applyAlignment="1">
      <alignment horizontal="center" vertical="center" wrapText="1"/>
      <protection/>
    </xf>
    <xf numFmtId="0" fontId="158" fillId="0" borderId="0" xfId="57" applyFont="1" applyFill="1" applyAlignment="1">
      <alignment horizontal="center" vertical="center" wrapText="1"/>
      <protection/>
    </xf>
    <xf numFmtId="208" fontId="158" fillId="0" borderId="0" xfId="57" applyNumberFormat="1" applyFont="1" applyFill="1" applyAlignment="1">
      <alignment horizontal="center" vertical="center" wrapText="1"/>
      <protection/>
    </xf>
    <xf numFmtId="180" fontId="155" fillId="0" borderId="0" xfId="57" applyNumberFormat="1" applyFont="1" applyFill="1" applyAlignment="1">
      <alignment horizontal="center" vertical="center" wrapText="1"/>
      <protection/>
    </xf>
    <xf numFmtId="0" fontId="158" fillId="0" borderId="0" xfId="57" applyFont="1" applyFill="1" applyBorder="1" applyAlignment="1">
      <alignment horizontal="center" vertical="center" wrapText="1"/>
      <protection/>
    </xf>
    <xf numFmtId="208" fontId="158" fillId="0" borderId="0" xfId="57" applyNumberFormat="1" applyFont="1" applyFill="1" applyBorder="1" applyAlignment="1">
      <alignment horizontal="center" vertical="center" wrapText="1"/>
      <protection/>
    </xf>
    <xf numFmtId="206" fontId="63" fillId="0" borderId="0" xfId="57" applyNumberFormat="1" applyFont="1" applyFill="1" applyAlignment="1">
      <alignment horizontal="center" vertical="center" wrapText="1"/>
      <protection/>
    </xf>
    <xf numFmtId="180" fontId="100" fillId="0" borderId="0" xfId="0" applyNumberFormat="1" applyFont="1" applyFill="1" applyBorder="1" applyAlignment="1">
      <alignment horizontal="center" vertical="center" wrapText="1"/>
    </xf>
    <xf numFmtId="0" fontId="100" fillId="0" borderId="0" xfId="0" applyFont="1" applyFill="1" applyBorder="1" applyAlignment="1">
      <alignment horizontal="center" vertical="center" wrapText="1"/>
    </xf>
    <xf numFmtId="208" fontId="100" fillId="0" borderId="0" xfId="0" applyNumberFormat="1" applyFont="1" applyFill="1" applyBorder="1" applyAlignment="1">
      <alignment horizontal="center" vertical="center" wrapText="1"/>
    </xf>
    <xf numFmtId="206" fontId="11" fillId="0" borderId="0" xfId="57" applyNumberFormat="1" applyFont="1" applyFill="1" applyAlignment="1">
      <alignment horizontal="center" vertical="center" wrapText="1"/>
      <protection/>
    </xf>
    <xf numFmtId="208" fontId="11" fillId="0" borderId="0" xfId="57" applyNumberFormat="1" applyFont="1" applyFill="1" applyAlignment="1">
      <alignment horizontal="center" vertical="center" wrapText="1"/>
      <protection/>
    </xf>
    <xf numFmtId="180" fontId="63" fillId="0" borderId="0" xfId="57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08" fontId="11" fillId="0" borderId="0" xfId="57" applyNumberFormat="1" applyFont="1" applyFill="1" applyBorder="1" applyAlignment="1">
      <alignment horizontal="center" vertical="center" wrapText="1"/>
      <protection/>
    </xf>
    <xf numFmtId="206" fontId="11" fillId="0" borderId="0" xfId="57" applyNumberFormat="1" applyFont="1" applyFill="1" applyBorder="1" applyAlignment="1">
      <alignment horizontal="center" vertical="center" wrapText="1"/>
      <protection/>
    </xf>
    <xf numFmtId="182" fontId="13" fillId="0" borderId="0" xfId="57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7" applyFont="1" applyFill="1" applyBorder="1" applyAlignment="1">
      <alignment horizontal="center" vertical="center" wrapText="1"/>
      <protection/>
    </xf>
    <xf numFmtId="0" fontId="71" fillId="0" borderId="0" xfId="57" applyFont="1" applyFill="1" applyBorder="1" applyAlignment="1">
      <alignment horizontal="center" vertical="center" wrapText="1"/>
      <protection/>
    </xf>
    <xf numFmtId="183" fontId="71" fillId="0" borderId="0" xfId="57" applyNumberFormat="1" applyFont="1" applyFill="1" applyAlignment="1">
      <alignment horizontal="center" vertical="center" wrapText="1"/>
      <protection/>
    </xf>
    <xf numFmtId="9" fontId="63" fillId="0" borderId="0" xfId="66" applyFont="1" applyFill="1" applyAlignment="1">
      <alignment horizontal="center" vertical="center" wrapText="1"/>
    </xf>
    <xf numFmtId="2" fontId="13" fillId="0" borderId="0" xfId="57" applyNumberFormat="1" applyFont="1" applyFill="1" applyBorder="1" applyAlignment="1">
      <alignment horizontal="center" vertical="center" wrapText="1"/>
      <protection/>
    </xf>
    <xf numFmtId="2" fontId="70" fillId="0" borderId="0" xfId="57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center" vertical="center" wrapText="1"/>
      <protection/>
    </xf>
    <xf numFmtId="208" fontId="13" fillId="0" borderId="0" xfId="57" applyNumberFormat="1" applyFont="1" applyFill="1" applyBorder="1" applyAlignment="1">
      <alignment horizontal="center" vertical="center" wrapText="1"/>
      <protection/>
    </xf>
    <xf numFmtId="0" fontId="75" fillId="0" borderId="0" xfId="0" applyNumberFormat="1" applyFont="1" applyFill="1" applyBorder="1" applyAlignment="1">
      <alignment horizontal="center" vertical="center" wrapText="1"/>
    </xf>
    <xf numFmtId="208" fontId="159" fillId="0" borderId="10" xfId="0" applyNumberFormat="1" applyFont="1" applyFill="1" applyBorder="1" applyAlignment="1">
      <alignment horizontal="center" vertical="center" wrapText="1"/>
    </xf>
    <xf numFmtId="208" fontId="154" fillId="0" borderId="10" xfId="57" applyNumberFormat="1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9" fillId="0" borderId="0" xfId="0" applyFont="1" applyFill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63" fillId="0" borderId="10" xfId="57" applyFont="1" applyFill="1" applyBorder="1" applyAlignment="1">
      <alignment horizontal="center" vertical="center" wrapText="1"/>
      <protection/>
    </xf>
    <xf numFmtId="0" fontId="42" fillId="0" borderId="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08" fontId="4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208" fontId="103" fillId="0" borderId="10" xfId="0" applyNumberFormat="1" applyFont="1" applyFill="1" applyBorder="1" applyAlignment="1">
      <alignment horizontal="center" vertical="center" wrapText="1"/>
    </xf>
    <xf numFmtId="208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08" fontId="42" fillId="0" borderId="0" xfId="0" applyNumberFormat="1" applyFont="1" applyFill="1" applyBorder="1" applyAlignment="1">
      <alignment horizontal="center" vertical="center" wrapText="1"/>
    </xf>
    <xf numFmtId="0" fontId="104" fillId="0" borderId="10" xfId="0" applyFont="1" applyFill="1" applyBorder="1" applyAlignment="1">
      <alignment horizontal="center" vertical="center" wrapText="1"/>
    </xf>
    <xf numFmtId="208" fontId="104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08" fontId="0" fillId="0" borderId="0" xfId="0" applyNumberFormat="1" applyFont="1" applyFill="1" applyAlignment="1">
      <alignment horizontal="center" vertical="center" wrapText="1"/>
    </xf>
    <xf numFmtId="208" fontId="0" fillId="0" borderId="0" xfId="0" applyNumberFormat="1" applyFill="1" applyAlignment="1">
      <alignment horizontal="center" vertical="center" wrapText="1"/>
    </xf>
    <xf numFmtId="0" fontId="107" fillId="0" borderId="0" xfId="0" applyFont="1" applyFill="1" applyBorder="1" applyAlignment="1">
      <alignment horizontal="center" vertical="center" wrapText="1"/>
    </xf>
    <xf numFmtId="208" fontId="76" fillId="0" borderId="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1" fontId="76" fillId="0" borderId="0" xfId="0" applyNumberFormat="1" applyFont="1" applyFill="1" applyBorder="1" applyAlignment="1">
      <alignment horizontal="center" vertical="center" wrapText="1"/>
    </xf>
    <xf numFmtId="2" fontId="84" fillId="0" borderId="10" xfId="0" applyNumberFormat="1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2" fontId="84" fillId="0" borderId="14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04" fontId="84" fillId="0" borderId="10" xfId="0" applyNumberFormat="1" applyFont="1" applyFill="1" applyBorder="1" applyAlignment="1">
      <alignment horizontal="center" vertical="center" wrapText="1"/>
    </xf>
    <xf numFmtId="2" fontId="71" fillId="0" borderId="0" xfId="57" applyNumberFormat="1" applyFont="1" applyFill="1" applyAlignment="1">
      <alignment horizontal="center" vertical="center" wrapText="1"/>
      <protection/>
    </xf>
    <xf numFmtId="0" fontId="76" fillId="0" borderId="10" xfId="0" applyFont="1" applyFill="1" applyBorder="1" applyAlignment="1">
      <alignment horizontal="center" vertical="center" wrapText="1"/>
    </xf>
    <xf numFmtId="1" fontId="111" fillId="0" borderId="10" xfId="0" applyNumberFormat="1" applyFont="1" applyFill="1" applyBorder="1" applyAlignment="1">
      <alignment horizontal="center" vertical="center"/>
    </xf>
    <xf numFmtId="2" fontId="111" fillId="0" borderId="10" xfId="0" applyNumberFormat="1" applyFont="1" applyFill="1" applyBorder="1" applyAlignment="1">
      <alignment horizontal="center" vertical="center"/>
    </xf>
    <xf numFmtId="1" fontId="107" fillId="0" borderId="10" xfId="0" applyNumberFormat="1" applyFont="1" applyFill="1" applyBorder="1" applyAlignment="1">
      <alignment horizontal="center" vertical="center"/>
    </xf>
    <xf numFmtId="1" fontId="112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08" fontId="76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1" fontId="110" fillId="0" borderId="10" xfId="0" applyNumberFormat="1" applyFont="1" applyFill="1" applyBorder="1" applyAlignment="1">
      <alignment horizontal="center" vertical="center"/>
    </xf>
    <xf numFmtId="0" fontId="110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 applyProtection="1">
      <alignment horizontal="center" vertical="center" wrapText="1"/>
      <protection locked="0"/>
    </xf>
    <xf numFmtId="208" fontId="103" fillId="0" borderId="10" xfId="0" applyNumberFormat="1" applyFont="1" applyFill="1" applyBorder="1" applyAlignment="1" applyProtection="1">
      <alignment horizontal="center" vertical="center" wrapText="1"/>
      <protection locked="0"/>
    </xf>
    <xf numFmtId="208" fontId="103" fillId="0" borderId="0" xfId="0" applyNumberFormat="1" applyFont="1" applyFill="1" applyAlignment="1">
      <alignment horizontal="center" vertical="center" wrapText="1"/>
    </xf>
    <xf numFmtId="0" fontId="105" fillId="0" borderId="10" xfId="57" applyFont="1" applyFill="1" applyBorder="1" applyAlignment="1">
      <alignment horizontal="center" vertical="center"/>
      <protection/>
    </xf>
    <xf numFmtId="1" fontId="105" fillId="0" borderId="10" xfId="57" applyNumberFormat="1" applyFont="1" applyFill="1" applyBorder="1" applyAlignment="1">
      <alignment horizontal="center" vertical="center"/>
      <protection/>
    </xf>
    <xf numFmtId="2" fontId="31" fillId="0" borderId="10" xfId="0" applyNumberFormat="1" applyFont="1" applyFill="1" applyBorder="1" applyAlignment="1">
      <alignment horizontal="center" vertical="center" wrapText="1"/>
    </xf>
    <xf numFmtId="2" fontId="160" fillId="0" borderId="0" xfId="57" applyNumberFormat="1" applyFont="1" applyFill="1" applyBorder="1" applyAlignment="1">
      <alignment horizontal="center" vertical="center" wrapText="1"/>
      <protection/>
    </xf>
    <xf numFmtId="206" fontId="72" fillId="0" borderId="10" xfId="57" applyNumberFormat="1" applyFont="1" applyFill="1" applyBorder="1" applyAlignment="1">
      <alignment horizontal="center" vertical="center" wrapText="1"/>
      <protection/>
    </xf>
    <xf numFmtId="208" fontId="84" fillId="0" borderId="13" xfId="0" applyNumberFormat="1" applyFont="1" applyFill="1" applyBorder="1" applyAlignment="1">
      <alignment horizontal="center" vertical="center" wrapText="1"/>
    </xf>
    <xf numFmtId="0" fontId="12" fillId="0" borderId="10" xfId="57" applyFont="1" applyFill="1" applyBorder="1" applyAlignment="1">
      <alignment horizontal="center" vertical="center" wrapText="1"/>
      <protection/>
    </xf>
    <xf numFmtId="208" fontId="84" fillId="0" borderId="14" xfId="0" applyNumberFormat="1" applyFont="1" applyFill="1" applyBorder="1" applyAlignment="1">
      <alignment horizontal="center" vertical="center" wrapText="1"/>
    </xf>
    <xf numFmtId="208" fontId="15" fillId="0" borderId="10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7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73" fillId="0" borderId="1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97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5" fillId="0" borderId="0" xfId="57" applyFont="1" applyFill="1" applyAlignment="1">
      <alignment horizontal="right"/>
      <protection/>
    </xf>
    <xf numFmtId="0" fontId="40" fillId="0" borderId="0" xfId="57" applyFont="1" applyFill="1" applyAlignment="1">
      <alignment horizontal="center"/>
      <protection/>
    </xf>
    <xf numFmtId="0" fontId="98" fillId="0" borderId="0" xfId="57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61" fillId="0" borderId="10" xfId="0" applyFont="1" applyFill="1" applyBorder="1" applyAlignment="1">
      <alignment horizontal="center" vertical="center" wrapText="1"/>
    </xf>
    <xf numFmtId="0" fontId="61" fillId="0" borderId="16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96" fillId="0" borderId="10" xfId="0" applyFont="1" applyFill="1" applyBorder="1" applyAlignment="1">
      <alignment horizontal="center" vertical="center" wrapText="1"/>
    </xf>
    <xf numFmtId="0" fontId="59" fillId="0" borderId="0" xfId="57" applyFont="1" applyFill="1" applyAlignment="1">
      <alignment horizontal="center" vertical="center" wrapText="1"/>
      <protection/>
    </xf>
    <xf numFmtId="0" fontId="8" fillId="0" borderId="0" xfId="57" applyFont="1" applyFill="1" applyAlignment="1">
      <alignment horizontal="center" vertical="center" wrapText="1"/>
      <protection/>
    </xf>
    <xf numFmtId="0" fontId="18" fillId="0" borderId="0" xfId="57" applyFont="1" applyFill="1" applyAlignment="1">
      <alignment horizontal="center" vertical="center" wrapText="1"/>
      <protection/>
    </xf>
    <xf numFmtId="0" fontId="13" fillId="0" borderId="10" xfId="57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7" applyFont="1" applyFill="1" applyBorder="1" applyAlignment="1">
      <alignment horizontal="center" vertical="center" wrapText="1"/>
      <protection/>
    </xf>
    <xf numFmtId="0" fontId="50" fillId="0" borderId="10" xfId="57" applyFont="1" applyFill="1" applyBorder="1" applyAlignment="1">
      <alignment horizontal="center" vertical="center" wrapText="1"/>
      <protection/>
    </xf>
    <xf numFmtId="0" fontId="16" fillId="0" borderId="10" xfId="57" applyFont="1" applyFill="1" applyBorder="1" applyAlignment="1">
      <alignment horizontal="center" vertical="center" wrapText="1"/>
      <protection/>
    </xf>
    <xf numFmtId="0" fontId="154" fillId="0" borderId="13" xfId="57" applyFont="1" applyFill="1" applyBorder="1" applyAlignment="1">
      <alignment horizontal="center" vertical="center" wrapText="1"/>
      <protection/>
    </xf>
    <xf numFmtId="0" fontId="154" fillId="0" borderId="18" xfId="57" applyFont="1" applyFill="1" applyBorder="1" applyAlignment="1">
      <alignment horizontal="center" vertical="center" wrapText="1"/>
      <protection/>
    </xf>
    <xf numFmtId="0" fontId="154" fillId="0" borderId="14" xfId="57" applyFont="1" applyFill="1" applyBorder="1" applyAlignment="1">
      <alignment horizontal="center" vertical="center" wrapText="1"/>
      <protection/>
    </xf>
    <xf numFmtId="0" fontId="14" fillId="0" borderId="10" xfId="57" applyFont="1" applyFill="1" applyBorder="1" applyAlignment="1">
      <alignment horizontal="center" vertical="center" wrapText="1"/>
      <protection/>
    </xf>
    <xf numFmtId="1" fontId="102" fillId="35" borderId="10" xfId="63" applyNumberFormat="1" applyFont="1" applyFill="1" applyBorder="1" applyAlignment="1">
      <alignment horizontal="center" vertical="center" textRotation="90"/>
      <protection/>
    </xf>
    <xf numFmtId="0" fontId="21" fillId="0" borderId="13" xfId="63" applyFont="1" applyBorder="1" applyAlignment="1">
      <alignment horizontal="center" vertical="center" wrapText="1"/>
      <protection/>
    </xf>
    <xf numFmtId="0" fontId="21" fillId="0" borderId="14" xfId="63" applyFont="1" applyBorder="1" applyAlignment="1">
      <alignment horizontal="center" vertical="center" wrapText="1"/>
      <protection/>
    </xf>
    <xf numFmtId="0" fontId="21" fillId="0" borderId="10" xfId="63" applyFont="1" applyBorder="1" applyAlignment="1">
      <alignment horizontal="center" vertical="center" wrapText="1"/>
      <protection/>
    </xf>
    <xf numFmtId="0" fontId="22" fillId="0" borderId="16" xfId="63" applyFont="1" applyBorder="1" applyAlignment="1">
      <alignment horizontal="center"/>
      <protection/>
    </xf>
    <xf numFmtId="0" fontId="22" fillId="0" borderId="17" xfId="63" applyFont="1" applyBorder="1" applyAlignment="1">
      <alignment horizontal="center"/>
      <protection/>
    </xf>
    <xf numFmtId="0" fontId="9" fillId="0" borderId="0" xfId="63" applyFont="1" applyAlignment="1">
      <alignment horizontal="right"/>
      <protection/>
    </xf>
    <xf numFmtId="0" fontId="17" fillId="0" borderId="10" xfId="63" applyFont="1" applyBorder="1" applyAlignment="1">
      <alignment horizontal="center" vertical="center" wrapText="1"/>
      <protection/>
    </xf>
    <xf numFmtId="0" fontId="87" fillId="0" borderId="0" xfId="63" applyFont="1" applyAlignment="1">
      <alignment horizontal="center"/>
      <protection/>
    </xf>
    <xf numFmtId="0" fontId="8" fillId="0" borderId="0" xfId="63" applyFont="1" applyAlignment="1">
      <alignment horizontal="center"/>
      <protection/>
    </xf>
    <xf numFmtId="0" fontId="18" fillId="0" borderId="0" xfId="63" applyFont="1" applyAlignment="1">
      <alignment horizontal="center"/>
      <protection/>
    </xf>
    <xf numFmtId="0" fontId="49" fillId="0" borderId="19" xfId="63" applyFont="1" applyBorder="1" applyAlignment="1">
      <alignment horizontal="center"/>
      <protection/>
    </xf>
    <xf numFmtId="0" fontId="17" fillId="0" borderId="13" xfId="63" applyFont="1" applyFill="1" applyBorder="1" applyAlignment="1">
      <alignment horizontal="center" vertical="center" wrapText="1"/>
      <protection/>
    </xf>
    <xf numFmtId="0" fontId="17" fillId="0" borderId="18" xfId="63" applyFont="1" applyFill="1" applyBorder="1" applyAlignment="1">
      <alignment horizontal="center" vertical="center" wrapText="1"/>
      <protection/>
    </xf>
    <xf numFmtId="0" fontId="17" fillId="0" borderId="14" xfId="63" applyFont="1" applyFill="1" applyBorder="1" applyAlignment="1">
      <alignment horizontal="center" vertical="center" wrapText="1"/>
      <protection/>
    </xf>
    <xf numFmtId="0" fontId="13" fillId="0" borderId="20" xfId="63" applyFont="1" applyFill="1" applyBorder="1" applyAlignment="1">
      <alignment horizontal="center" vertical="center" wrapText="1"/>
      <protection/>
    </xf>
    <xf numFmtId="0" fontId="13" fillId="0" borderId="21" xfId="63" applyFont="1" applyFill="1" applyBorder="1" applyAlignment="1">
      <alignment horizontal="center" vertical="center" wrapText="1"/>
      <protection/>
    </xf>
    <xf numFmtId="0" fontId="13" fillId="0" borderId="11" xfId="63" applyFont="1" applyFill="1" applyBorder="1" applyAlignment="1">
      <alignment horizontal="center" vertical="center" wrapText="1"/>
      <protection/>
    </xf>
    <xf numFmtId="0" fontId="17" fillId="0" borderId="16" xfId="63" applyFont="1" applyBorder="1" applyAlignment="1">
      <alignment horizontal="center" vertical="center" wrapText="1"/>
      <protection/>
    </xf>
    <xf numFmtId="0" fontId="17" fillId="0" borderId="22" xfId="63" applyFont="1" applyBorder="1" applyAlignment="1">
      <alignment horizontal="center" vertical="center" wrapText="1"/>
      <protection/>
    </xf>
    <xf numFmtId="0" fontId="17" fillId="0" borderId="17" xfId="63" applyFont="1" applyBorder="1" applyAlignment="1">
      <alignment horizontal="center" vertical="center" wrapText="1"/>
      <protection/>
    </xf>
    <xf numFmtId="0" fontId="49" fillId="0" borderId="0" xfId="63" applyFont="1" applyBorder="1" applyAlignment="1">
      <alignment horizontal="center"/>
      <protection/>
    </xf>
    <xf numFmtId="0" fontId="49" fillId="0" borderId="0" xfId="63" applyFont="1" applyFill="1" applyBorder="1" applyAlignment="1">
      <alignment horizontal="center"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0" fontId="93" fillId="0" borderId="0" xfId="0" applyFont="1" applyFill="1" applyAlignment="1">
      <alignment horizontal="right"/>
    </xf>
    <xf numFmtId="0" fontId="94" fillId="0" borderId="0" xfId="57" applyFont="1" applyFill="1" applyAlignment="1">
      <alignment horizontal="center"/>
      <protection/>
    </xf>
    <xf numFmtId="0" fontId="8" fillId="0" borderId="0" xfId="57" applyFont="1" applyFill="1" applyAlignment="1">
      <alignment horizontal="center"/>
      <protection/>
    </xf>
    <xf numFmtId="0" fontId="95" fillId="0" borderId="0" xfId="57" applyFont="1" applyFill="1" applyAlignment="1">
      <alignment horizontal="center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2" applyFont="1" applyAlignment="1">
      <alignment horizontal="center"/>
      <protection/>
    </xf>
    <xf numFmtId="0" fontId="41" fillId="0" borderId="12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36" fillId="33" borderId="10" xfId="62" applyFont="1" applyFill="1" applyBorder="1" applyAlignment="1">
      <alignment horizontal="center" vertical="center" wrapText="1"/>
      <protection/>
    </xf>
    <xf numFmtId="0" fontId="36" fillId="0" borderId="10" xfId="62" applyFont="1" applyBorder="1" applyAlignment="1">
      <alignment horizontal="center" vertical="center" wrapText="1"/>
      <protection/>
    </xf>
    <xf numFmtId="0" fontId="36" fillId="34" borderId="10" xfId="62" applyFont="1" applyFill="1" applyBorder="1" applyAlignment="1">
      <alignment horizontal="center" vertical="center" wrapText="1"/>
      <protection/>
    </xf>
    <xf numFmtId="0" fontId="29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36" fillId="34" borderId="10" xfId="62" applyFont="1" applyFill="1" applyBorder="1" applyAlignment="1">
      <alignment horizontal="center" vertical="center"/>
      <protection/>
    </xf>
    <xf numFmtId="0" fontId="35" fillId="36" borderId="16" xfId="62" applyFont="1" applyFill="1" applyBorder="1" applyAlignment="1">
      <alignment horizontal="center" vertical="center" wrapText="1"/>
      <protection/>
    </xf>
    <xf numFmtId="0" fontId="35" fillId="36" borderId="17" xfId="62" applyFont="1" applyFill="1" applyBorder="1" applyAlignment="1">
      <alignment horizontal="center" vertical="center" wrapText="1"/>
      <protection/>
    </xf>
    <xf numFmtId="0" fontId="24" fillId="0" borderId="0" xfId="62" applyFont="1" applyAlignment="1">
      <alignment horizontal="right" vertical="center" wrapText="1"/>
      <protection/>
    </xf>
    <xf numFmtId="0" fontId="35" fillId="34" borderId="10" xfId="62" applyFont="1" applyFill="1" applyBorder="1" applyAlignment="1">
      <alignment horizontal="center" vertical="center" wrapText="1"/>
      <protection/>
    </xf>
    <xf numFmtId="0" fontId="35" fillId="34" borderId="10" xfId="62" applyFont="1" applyFill="1" applyBorder="1" applyAlignment="1">
      <alignment horizontal="center" vertical="center"/>
      <protection/>
    </xf>
    <xf numFmtId="0" fontId="58" fillId="0" borderId="13" xfId="62" applyFont="1" applyBorder="1" applyAlignment="1">
      <alignment horizontal="center" vertical="center" wrapText="1"/>
      <protection/>
    </xf>
    <xf numFmtId="0" fontId="58" fillId="0" borderId="18" xfId="62" applyFont="1" applyBorder="1" applyAlignment="1">
      <alignment horizontal="center" vertical="center" wrapText="1"/>
      <protection/>
    </xf>
    <xf numFmtId="0" fontId="58" fillId="0" borderId="14" xfId="62" applyFont="1" applyBorder="1" applyAlignment="1">
      <alignment horizontal="center" vertical="center" wrapText="1"/>
      <protection/>
    </xf>
    <xf numFmtId="0" fontId="36" fillId="34" borderId="16" xfId="62" applyFont="1" applyFill="1" applyBorder="1" applyAlignment="1">
      <alignment horizontal="center" vertical="center" wrapText="1"/>
      <protection/>
    </xf>
    <xf numFmtId="0" fontId="36" fillId="34" borderId="22" xfId="62" applyFont="1" applyFill="1" applyBorder="1" applyAlignment="1">
      <alignment horizontal="center" vertical="center" wrapText="1"/>
      <protection/>
    </xf>
    <xf numFmtId="0" fontId="35" fillId="35" borderId="10" xfId="62" applyFont="1" applyFill="1" applyBorder="1" applyAlignment="1">
      <alignment horizontal="center" vertical="center" wrapText="1"/>
      <protection/>
    </xf>
    <xf numFmtId="0" fontId="36" fillId="36" borderId="16" xfId="62" applyFont="1" applyFill="1" applyBorder="1" applyAlignment="1">
      <alignment horizontal="center" vertical="center" wrapText="1"/>
      <protection/>
    </xf>
    <xf numFmtId="0" fontId="36" fillId="36" borderId="17" xfId="62" applyFont="1" applyFill="1" applyBorder="1" applyAlignment="1">
      <alignment horizontal="center" vertical="center" wrapText="1"/>
      <protection/>
    </xf>
    <xf numFmtId="0" fontId="36" fillId="35" borderId="10" xfId="62" applyFont="1" applyFill="1" applyBorder="1" applyAlignment="1">
      <alignment horizontal="center" vertical="center" wrapText="1"/>
      <protection/>
    </xf>
    <xf numFmtId="0" fontId="35" fillId="0" borderId="13" xfId="62" applyFont="1" applyBorder="1" applyAlignment="1">
      <alignment horizontal="center" vertical="center" wrapText="1"/>
      <protection/>
    </xf>
    <xf numFmtId="0" fontId="35" fillId="0" borderId="18" xfId="62" applyFont="1" applyBorder="1" applyAlignment="1">
      <alignment horizontal="center" vertical="center" wrapText="1"/>
      <protection/>
    </xf>
    <xf numFmtId="0" fontId="35" fillId="0" borderId="14" xfId="62" applyFont="1" applyBorder="1" applyAlignment="1">
      <alignment horizontal="center" vertical="center" wrapText="1"/>
      <protection/>
    </xf>
    <xf numFmtId="0" fontId="20" fillId="0" borderId="0" xfId="62" applyFont="1" applyAlignment="1">
      <alignment horizontal="center" vertical="center" wrapText="1"/>
      <protection/>
    </xf>
    <xf numFmtId="0" fontId="37" fillId="0" borderId="10" xfId="62" applyFont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88" fillId="0" borderId="0" xfId="0" applyFont="1" applyFill="1" applyAlignment="1">
      <alignment horizontal="center" vertical="center" wrapText="1"/>
    </xf>
    <xf numFmtId="17" fontId="89" fillId="0" borderId="19" xfId="0" applyNumberFormat="1" applyFont="1" applyFill="1" applyBorder="1" applyAlignment="1" quotePrefix="1">
      <alignment horizontal="center" vertical="center" wrapText="1"/>
    </xf>
    <xf numFmtId="0" fontId="89" fillId="0" borderId="19" xfId="0" applyFont="1" applyFill="1" applyBorder="1" applyAlignment="1">
      <alignment horizontal="center" vertical="center" wrapText="1"/>
    </xf>
    <xf numFmtId="0" fontId="15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3 2" xfId="59"/>
    <cellStyle name="Normal 3_June-11 Jalpaiguri" xfId="60"/>
    <cellStyle name="Normal 3_Mar' 09_NREGS-Jalpaiguri" xfId="61"/>
    <cellStyle name="Normal_APD-II_Mar' 09_NREGS-Jalpaiguri" xfId="62"/>
    <cellStyle name="Normal_April, 08_NREGS" xfId="63"/>
    <cellStyle name="Note" xfId="64"/>
    <cellStyle name="Output" xfId="65"/>
    <cellStyle name="Percent" xfId="66"/>
    <cellStyle name="Percent 2" xfId="67"/>
    <cellStyle name="Title" xfId="68"/>
    <cellStyle name="Total" xfId="69"/>
    <cellStyle name="Warning Text" xfId="70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200025</xdr:colOff>
      <xdr:row>2</xdr:row>
      <xdr:rowOff>133350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4762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view="pageBreakPreview" zoomScale="50" zoomScaleSheetLayoutView="50" zoomScalePageLayoutView="0" workbookViewId="0" topLeftCell="A20">
      <pane xSplit="2" topLeftCell="C1" activePane="topRight" state="frozen"/>
      <selection pane="topLeft" activeCell="A1" sqref="A1"/>
      <selection pane="topRight" activeCell="C26" sqref="C26:U26"/>
    </sheetView>
  </sheetViews>
  <sheetFormatPr defaultColWidth="9.140625" defaultRowHeight="15"/>
  <cols>
    <col min="1" max="1" width="6.28125" style="151" customWidth="1"/>
    <col min="2" max="2" width="26.28125" style="151" bestFit="1" customWidth="1"/>
    <col min="3" max="3" width="20.00390625" style="151" customWidth="1"/>
    <col min="4" max="7" width="17.28125" style="151" customWidth="1"/>
    <col min="8" max="8" width="16.28125" style="151" customWidth="1"/>
    <col min="9" max="9" width="18.421875" style="151" customWidth="1"/>
    <col min="10" max="10" width="18.140625" style="151" customWidth="1"/>
    <col min="11" max="11" width="16.140625" style="151" customWidth="1"/>
    <col min="12" max="12" width="18.57421875" style="151" customWidth="1"/>
    <col min="13" max="13" width="17.7109375" style="151" bestFit="1" customWidth="1"/>
    <col min="14" max="15" width="15.7109375" style="151" customWidth="1"/>
    <col min="16" max="16" width="16.8515625" style="151" customWidth="1"/>
    <col min="17" max="17" width="20.7109375" style="151" customWidth="1"/>
    <col min="18" max="18" width="15.7109375" style="151" customWidth="1"/>
    <col min="19" max="21" width="12.7109375" style="151" customWidth="1"/>
    <col min="22" max="22" width="24.8515625" style="151" bestFit="1" customWidth="1"/>
    <col min="23" max="23" width="23.57421875" style="151" customWidth="1"/>
    <col min="24" max="24" width="16.28125" style="133" customWidth="1"/>
    <col min="25" max="25" width="27.421875" style="133" customWidth="1"/>
    <col min="26" max="26" width="10.57421875" style="133" bestFit="1" customWidth="1"/>
    <col min="27" max="27" width="23.57421875" style="133" bestFit="1" customWidth="1"/>
    <col min="28" max="31" width="9.140625" style="133" customWidth="1"/>
    <col min="32" max="35" width="23.57421875" style="133" bestFit="1" customWidth="1"/>
    <col min="36" max="16384" width="9.140625" style="133" customWidth="1"/>
  </cols>
  <sheetData>
    <row r="1" spans="1:23" s="106" customFormat="1" ht="12" customHeight="1">
      <c r="A1" s="126"/>
      <c r="B1" s="105"/>
      <c r="C1" s="105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325"/>
      <c r="Q1" s="325"/>
      <c r="R1" s="325"/>
      <c r="S1" s="325"/>
      <c r="T1" s="126"/>
      <c r="U1" s="105"/>
      <c r="V1" s="105"/>
      <c r="W1" s="105"/>
    </row>
    <row r="2" spans="1:23" s="106" customFormat="1" ht="31.5" customHeight="1">
      <c r="A2" s="326" t="s">
        <v>123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127"/>
      <c r="W2" s="127"/>
    </row>
    <row r="3" spans="1:23" s="106" customFormat="1" ht="1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317" t="s">
        <v>143</v>
      </c>
      <c r="T3" s="317"/>
      <c r="U3" s="105"/>
      <c r="V3" s="105"/>
      <c r="W3" s="105"/>
    </row>
    <row r="4" spans="1:23" s="106" customFormat="1" ht="24.75" customHeight="1">
      <c r="A4" s="327" t="s">
        <v>36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129"/>
      <c r="W4" s="129"/>
    </row>
    <row r="5" spans="1:23" s="106" customFormat="1" ht="13.5" customHeight="1">
      <c r="A5" s="130"/>
      <c r="B5" s="130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1"/>
      <c r="T5" s="105"/>
      <c r="U5" s="105"/>
      <c r="V5" s="105"/>
      <c r="W5" s="105"/>
    </row>
    <row r="6" spans="1:23" ht="30.75" customHeight="1">
      <c r="A6" s="328" t="s">
        <v>149</v>
      </c>
      <c r="B6" s="328"/>
      <c r="C6" s="328"/>
      <c r="D6" s="328"/>
      <c r="E6" s="328"/>
      <c r="F6" s="328"/>
      <c r="G6" s="328"/>
      <c r="H6" s="328"/>
      <c r="I6" s="328"/>
      <c r="J6" s="328"/>
      <c r="K6" s="328"/>
      <c r="L6" s="328"/>
      <c r="M6" s="328"/>
      <c r="N6" s="328"/>
      <c r="O6" s="328"/>
      <c r="P6" s="328"/>
      <c r="Q6" s="328"/>
      <c r="R6" s="328"/>
      <c r="S6" s="328"/>
      <c r="T6" s="328"/>
      <c r="U6" s="328"/>
      <c r="V6" s="132"/>
      <c r="W6" s="132"/>
    </row>
    <row r="7" spans="1:23" s="140" customFormat="1" ht="35.25" customHeight="1">
      <c r="A7" s="134"/>
      <c r="B7" s="135"/>
      <c r="C7" s="136"/>
      <c r="D7" s="136"/>
      <c r="E7" s="136"/>
      <c r="F7" s="136"/>
      <c r="G7" s="136"/>
      <c r="H7" s="137"/>
      <c r="I7" s="136"/>
      <c r="J7" s="136"/>
      <c r="K7" s="136"/>
      <c r="L7" s="138"/>
      <c r="M7" s="138"/>
      <c r="N7" s="138"/>
      <c r="O7" s="136"/>
      <c r="P7" s="138"/>
      <c r="Q7" s="136"/>
      <c r="R7" s="136"/>
      <c r="S7" s="136"/>
      <c r="T7" s="139"/>
      <c r="U7" s="135"/>
      <c r="W7" s="141"/>
    </row>
    <row r="8" spans="1:21" s="143" customFormat="1" ht="20.25">
      <c r="A8" s="320">
        <v>1</v>
      </c>
      <c r="B8" s="320">
        <v>2</v>
      </c>
      <c r="C8" s="142"/>
      <c r="D8" s="320">
        <v>3</v>
      </c>
      <c r="E8" s="320"/>
      <c r="F8" s="320"/>
      <c r="G8" s="320"/>
      <c r="H8" s="320">
        <v>4</v>
      </c>
      <c r="I8" s="320">
        <v>5</v>
      </c>
      <c r="J8" s="320">
        <v>6</v>
      </c>
      <c r="K8" s="320">
        <v>7</v>
      </c>
      <c r="L8" s="320">
        <v>8</v>
      </c>
      <c r="M8" s="320">
        <v>9</v>
      </c>
      <c r="N8" s="320"/>
      <c r="O8" s="320"/>
      <c r="P8" s="320"/>
      <c r="Q8" s="320"/>
      <c r="R8" s="142"/>
      <c r="S8" s="320">
        <v>10</v>
      </c>
      <c r="T8" s="320">
        <v>11</v>
      </c>
      <c r="U8" s="320">
        <v>12</v>
      </c>
    </row>
    <row r="9" spans="1:21" s="143" customFormat="1" ht="20.25">
      <c r="A9" s="320"/>
      <c r="B9" s="320"/>
      <c r="C9" s="142"/>
      <c r="D9" s="142" t="s">
        <v>16</v>
      </c>
      <c r="E9" s="142" t="s">
        <v>17</v>
      </c>
      <c r="F9" s="142" t="s">
        <v>18</v>
      </c>
      <c r="G9" s="142" t="s">
        <v>19</v>
      </c>
      <c r="H9" s="320"/>
      <c r="I9" s="320">
        <v>5</v>
      </c>
      <c r="J9" s="320">
        <v>6</v>
      </c>
      <c r="K9" s="320">
        <v>7</v>
      </c>
      <c r="L9" s="320">
        <v>8</v>
      </c>
      <c r="M9" s="142" t="s">
        <v>16</v>
      </c>
      <c r="N9" s="142" t="s">
        <v>17</v>
      </c>
      <c r="O9" s="142" t="s">
        <v>18</v>
      </c>
      <c r="P9" s="142" t="s">
        <v>19</v>
      </c>
      <c r="Q9" s="142" t="s">
        <v>20</v>
      </c>
      <c r="R9" s="142"/>
      <c r="S9" s="320"/>
      <c r="T9" s="320"/>
      <c r="U9" s="320"/>
    </row>
    <row r="10" spans="1:25" s="146" customFormat="1" ht="76.5" customHeight="1">
      <c r="A10" s="320" t="s">
        <v>0</v>
      </c>
      <c r="B10" s="323" t="s">
        <v>21</v>
      </c>
      <c r="C10" s="320" t="s">
        <v>134</v>
      </c>
      <c r="D10" s="332" t="s">
        <v>1</v>
      </c>
      <c r="E10" s="332"/>
      <c r="F10" s="332"/>
      <c r="G10" s="332"/>
      <c r="H10" s="320" t="s">
        <v>6</v>
      </c>
      <c r="I10" s="320" t="s">
        <v>7</v>
      </c>
      <c r="J10" s="320" t="s">
        <v>8</v>
      </c>
      <c r="K10" s="320" t="s">
        <v>9</v>
      </c>
      <c r="L10" s="320" t="s">
        <v>10</v>
      </c>
      <c r="M10" s="320" t="s">
        <v>11</v>
      </c>
      <c r="N10" s="320"/>
      <c r="O10" s="320"/>
      <c r="P10" s="320"/>
      <c r="Q10" s="320"/>
      <c r="R10" s="320"/>
      <c r="S10" s="329" t="s">
        <v>13</v>
      </c>
      <c r="T10" s="329" t="s">
        <v>14</v>
      </c>
      <c r="U10" s="329" t="s">
        <v>15</v>
      </c>
      <c r="V10" s="145"/>
      <c r="W10" s="145"/>
      <c r="Y10" s="146">
        <v>1.85</v>
      </c>
    </row>
    <row r="11" spans="1:23" s="146" customFormat="1" ht="207.75" customHeight="1">
      <c r="A11" s="320"/>
      <c r="B11" s="323"/>
      <c r="C11" s="320"/>
      <c r="D11" s="144" t="s">
        <v>2</v>
      </c>
      <c r="E11" s="144" t="s">
        <v>3</v>
      </c>
      <c r="F11" s="144" t="s">
        <v>4</v>
      </c>
      <c r="G11" s="144" t="s">
        <v>5</v>
      </c>
      <c r="H11" s="320"/>
      <c r="I11" s="320"/>
      <c r="J11" s="320"/>
      <c r="K11" s="320"/>
      <c r="L11" s="320"/>
      <c r="M11" s="142" t="s">
        <v>2</v>
      </c>
      <c r="N11" s="142" t="s">
        <v>3</v>
      </c>
      <c r="O11" s="142" t="s">
        <v>4</v>
      </c>
      <c r="P11" s="142" t="s">
        <v>5</v>
      </c>
      <c r="Q11" s="142" t="s">
        <v>12</v>
      </c>
      <c r="R11" s="142" t="s">
        <v>109</v>
      </c>
      <c r="S11" s="329"/>
      <c r="T11" s="329"/>
      <c r="U11" s="329"/>
      <c r="V11" s="331" t="s">
        <v>139</v>
      </c>
      <c r="W11" s="329" t="s">
        <v>124</v>
      </c>
    </row>
    <row r="12" spans="1:23" s="143" customFormat="1" ht="42" customHeight="1">
      <c r="A12" s="142">
        <v>1</v>
      </c>
      <c r="B12" s="142">
        <v>2</v>
      </c>
      <c r="C12" s="142">
        <v>3</v>
      </c>
      <c r="D12" s="142" t="s">
        <v>111</v>
      </c>
      <c r="E12" s="142" t="s">
        <v>112</v>
      </c>
      <c r="F12" s="142" t="s">
        <v>113</v>
      </c>
      <c r="G12" s="142" t="s">
        <v>114</v>
      </c>
      <c r="H12" s="142">
        <v>4</v>
      </c>
      <c r="I12" s="142">
        <v>5</v>
      </c>
      <c r="J12" s="142">
        <v>6</v>
      </c>
      <c r="K12" s="142">
        <v>7</v>
      </c>
      <c r="L12" s="142">
        <v>8</v>
      </c>
      <c r="M12" s="142" t="s">
        <v>115</v>
      </c>
      <c r="N12" s="142" t="s">
        <v>116</v>
      </c>
      <c r="O12" s="142" t="s">
        <v>117</v>
      </c>
      <c r="P12" s="142" t="s">
        <v>118</v>
      </c>
      <c r="Q12" s="142" t="s">
        <v>119</v>
      </c>
      <c r="R12" s="142" t="s">
        <v>110</v>
      </c>
      <c r="S12" s="142">
        <v>10</v>
      </c>
      <c r="T12" s="142">
        <v>11</v>
      </c>
      <c r="U12" s="142">
        <v>12</v>
      </c>
      <c r="V12" s="331"/>
      <c r="W12" s="330"/>
    </row>
    <row r="13" spans="1:26" s="149" customFormat="1" ht="47.25" customHeight="1">
      <c r="A13" s="99">
        <v>1</v>
      </c>
      <c r="B13" s="99" t="s">
        <v>22</v>
      </c>
      <c r="C13" s="99">
        <v>40552</v>
      </c>
      <c r="D13" s="99">
        <v>20824</v>
      </c>
      <c r="E13" s="99">
        <v>7885</v>
      </c>
      <c r="F13" s="99">
        <v>11835</v>
      </c>
      <c r="G13" s="99">
        <v>40544</v>
      </c>
      <c r="H13" s="99">
        <v>8408</v>
      </c>
      <c r="I13" s="149">
        <v>8640</v>
      </c>
      <c r="J13" s="291">
        <v>8408</v>
      </c>
      <c r="K13" s="291">
        <v>3819</v>
      </c>
      <c r="L13" s="99">
        <v>134371</v>
      </c>
      <c r="M13" s="100">
        <v>0.75239</v>
      </c>
      <c r="N13" s="100">
        <v>0.29234</v>
      </c>
      <c r="O13" s="100">
        <v>0.27630000000000005</v>
      </c>
      <c r="P13" s="100">
        <v>1.32103</v>
      </c>
      <c r="Q13" s="100">
        <v>0.5730450000000001</v>
      </c>
      <c r="R13" s="100">
        <v>0.004</v>
      </c>
      <c r="S13" s="99">
        <v>0</v>
      </c>
      <c r="T13" s="99">
        <v>258</v>
      </c>
      <c r="U13" s="99">
        <v>4</v>
      </c>
      <c r="V13" s="100">
        <v>0</v>
      </c>
      <c r="W13" s="147">
        <f>(P13*100000)/J13</f>
        <v>15.711584205518554</v>
      </c>
      <c r="X13" s="148"/>
      <c r="Y13" s="148"/>
      <c r="Z13" s="148"/>
    </row>
    <row r="14" spans="1:26" s="149" customFormat="1" ht="53.25" customHeight="1">
      <c r="A14" s="99">
        <v>2</v>
      </c>
      <c r="B14" s="99" t="s">
        <v>23</v>
      </c>
      <c r="C14" s="99">
        <v>45348</v>
      </c>
      <c r="D14" s="99">
        <v>17364</v>
      </c>
      <c r="E14" s="99">
        <v>5206</v>
      </c>
      <c r="F14" s="99">
        <v>22778</v>
      </c>
      <c r="G14" s="99">
        <v>45348</v>
      </c>
      <c r="H14" s="99">
        <v>13336</v>
      </c>
      <c r="I14" s="99">
        <v>10394</v>
      </c>
      <c r="J14" s="99">
        <v>13336</v>
      </c>
      <c r="K14" s="99">
        <v>1791</v>
      </c>
      <c r="L14" s="99">
        <v>154529</v>
      </c>
      <c r="M14" s="100">
        <v>0.8508899999999999</v>
      </c>
      <c r="N14" s="100">
        <v>0.26242000000000004</v>
      </c>
      <c r="O14" s="100">
        <v>0.9798900000000001</v>
      </c>
      <c r="P14" s="100">
        <v>2.0932</v>
      </c>
      <c r="Q14" s="100">
        <v>0.78535</v>
      </c>
      <c r="R14" s="100">
        <v>0.896178</v>
      </c>
      <c r="S14" s="99">
        <v>0</v>
      </c>
      <c r="T14" s="99">
        <v>85</v>
      </c>
      <c r="U14" s="99">
        <v>12</v>
      </c>
      <c r="V14" s="100">
        <f aca="true" t="shared" si="0" ref="V14:V26">(Q14/P14)*100</f>
        <v>37.51910949742022</v>
      </c>
      <c r="W14" s="147">
        <f aca="true" t="shared" si="1" ref="W14:W26">(P14*100000)/J14</f>
        <v>15.695860827834434</v>
      </c>
      <c r="X14" s="148"/>
      <c r="Y14" s="148"/>
      <c r="Z14" s="148"/>
    </row>
    <row r="15" spans="1:26" s="149" customFormat="1" ht="47.25" customHeight="1">
      <c r="A15" s="99">
        <v>3</v>
      </c>
      <c r="B15" s="99" t="s">
        <v>24</v>
      </c>
      <c r="C15" s="99">
        <v>78323</v>
      </c>
      <c r="D15" s="99">
        <v>39846</v>
      </c>
      <c r="E15" s="99">
        <v>15853</v>
      </c>
      <c r="F15" s="99">
        <v>22586</v>
      </c>
      <c r="G15" s="99">
        <v>78285</v>
      </c>
      <c r="H15" s="99">
        <v>33054</v>
      </c>
      <c r="I15" s="99">
        <v>42338</v>
      </c>
      <c r="J15" s="99">
        <v>33054</v>
      </c>
      <c r="K15" s="291">
        <v>77569</v>
      </c>
      <c r="L15" s="99">
        <v>728692</v>
      </c>
      <c r="M15" s="100">
        <v>1.37864</v>
      </c>
      <c r="N15" s="100">
        <v>0.72741</v>
      </c>
      <c r="O15" s="100">
        <v>1.90709</v>
      </c>
      <c r="P15" s="100">
        <v>4.01314</v>
      </c>
      <c r="Q15" s="297">
        <v>1.65753</v>
      </c>
      <c r="R15" s="297">
        <v>0.01805</v>
      </c>
      <c r="S15" s="99">
        <v>0</v>
      </c>
      <c r="T15" s="99">
        <v>18</v>
      </c>
      <c r="U15" s="99">
        <v>13</v>
      </c>
      <c r="V15" s="100">
        <f t="shared" si="0"/>
        <v>41.30257105408732</v>
      </c>
      <c r="W15" s="147">
        <f t="shared" si="1"/>
        <v>12.14116294548315</v>
      </c>
      <c r="X15" s="148"/>
      <c r="Y15" s="148"/>
      <c r="Z15" s="148"/>
    </row>
    <row r="16" spans="1:35" s="247" customFormat="1" ht="47.25" customHeight="1">
      <c r="A16" s="99">
        <v>4</v>
      </c>
      <c r="B16" s="99" t="s">
        <v>25</v>
      </c>
      <c r="C16" s="99">
        <v>54170</v>
      </c>
      <c r="D16" s="99">
        <v>24517</v>
      </c>
      <c r="E16" s="99">
        <v>10117</v>
      </c>
      <c r="F16" s="99">
        <v>19536</v>
      </c>
      <c r="G16" s="99">
        <v>54170</v>
      </c>
      <c r="H16" s="99">
        <v>8387</v>
      </c>
      <c r="I16" s="99">
        <v>19730</v>
      </c>
      <c r="J16" s="283">
        <v>8387</v>
      </c>
      <c r="K16" s="99">
        <v>13037</v>
      </c>
      <c r="L16" s="99">
        <v>289209</v>
      </c>
      <c r="M16" s="298">
        <v>0.36239000000000005</v>
      </c>
      <c r="N16" s="298">
        <v>0.11130000000000001</v>
      </c>
      <c r="O16" s="298">
        <v>0.37594000000000005</v>
      </c>
      <c r="P16" s="100">
        <v>0.84963</v>
      </c>
      <c r="Q16" s="297">
        <v>0.34881</v>
      </c>
      <c r="R16" s="297">
        <v>0.15385</v>
      </c>
      <c r="S16" s="99">
        <v>0</v>
      </c>
      <c r="T16" s="99">
        <v>105</v>
      </c>
      <c r="U16" s="291">
        <v>16</v>
      </c>
      <c r="V16" s="100">
        <f t="shared" si="0"/>
        <v>41.05434130150772</v>
      </c>
      <c r="W16" s="147">
        <f t="shared" si="1"/>
        <v>10.130320734470013</v>
      </c>
      <c r="X16" s="148"/>
      <c r="Y16" s="148"/>
      <c r="Z16" s="148"/>
      <c r="AA16" s="149"/>
      <c r="AB16" s="149"/>
      <c r="AC16" s="149"/>
      <c r="AD16" s="149"/>
      <c r="AF16" s="149"/>
      <c r="AG16" s="149"/>
      <c r="AH16" s="149"/>
      <c r="AI16" s="149"/>
    </row>
    <row r="17" spans="1:26" s="149" customFormat="1" ht="47.25" customHeight="1">
      <c r="A17" s="99">
        <v>5</v>
      </c>
      <c r="B17" s="99" t="s">
        <v>26</v>
      </c>
      <c r="C17" s="99">
        <v>59363</v>
      </c>
      <c r="D17" s="99">
        <v>8462</v>
      </c>
      <c r="E17" s="99">
        <v>28955</v>
      </c>
      <c r="F17" s="99">
        <v>21300</v>
      </c>
      <c r="G17" s="99">
        <v>58717</v>
      </c>
      <c r="H17" s="99">
        <v>18021</v>
      </c>
      <c r="I17" s="99">
        <v>18388</v>
      </c>
      <c r="J17" s="99">
        <v>18021</v>
      </c>
      <c r="K17" s="99">
        <v>16472</v>
      </c>
      <c r="L17" s="99">
        <v>258751</v>
      </c>
      <c r="M17" s="288">
        <v>0.8262800000000001</v>
      </c>
      <c r="N17" s="288">
        <v>2.19643</v>
      </c>
      <c r="O17" s="288">
        <v>1.72993</v>
      </c>
      <c r="P17" s="100">
        <v>4.7526399999999995</v>
      </c>
      <c r="Q17" s="297">
        <v>2.2144000000000004</v>
      </c>
      <c r="R17" s="297">
        <v>0.16902</v>
      </c>
      <c r="S17" s="291">
        <v>1</v>
      </c>
      <c r="T17" s="291">
        <v>80</v>
      </c>
      <c r="U17" s="291">
        <v>0</v>
      </c>
      <c r="V17" s="100">
        <f t="shared" si="0"/>
        <v>46.59305144088339</v>
      </c>
      <c r="W17" s="147">
        <f t="shared" si="1"/>
        <v>26.372787303701234</v>
      </c>
      <c r="X17" s="148"/>
      <c r="Y17" s="148"/>
      <c r="Z17" s="148"/>
    </row>
    <row r="18" spans="1:26" s="149" customFormat="1" ht="47.25" customHeight="1">
      <c r="A18" s="99">
        <v>6</v>
      </c>
      <c r="B18" s="99" t="s">
        <v>27</v>
      </c>
      <c r="C18" s="291">
        <v>46076</v>
      </c>
      <c r="D18" s="291">
        <v>18962</v>
      </c>
      <c r="E18" s="291">
        <v>12156</v>
      </c>
      <c r="F18" s="291">
        <v>13908</v>
      </c>
      <c r="G18" s="99">
        <v>46076</v>
      </c>
      <c r="H18" s="291">
        <v>22456</v>
      </c>
      <c r="I18" s="99">
        <v>30299</v>
      </c>
      <c r="J18" s="291">
        <v>22456</v>
      </c>
      <c r="K18" s="291">
        <v>33313</v>
      </c>
      <c r="L18" s="99">
        <v>418893</v>
      </c>
      <c r="M18" s="298">
        <v>0.6899200000000001</v>
      </c>
      <c r="N18" s="298">
        <v>0.30178</v>
      </c>
      <c r="O18" s="298">
        <v>1.1806699999999999</v>
      </c>
      <c r="P18" s="100">
        <v>2.17237</v>
      </c>
      <c r="Q18" s="297">
        <v>0.7556599999999999</v>
      </c>
      <c r="R18" s="100">
        <v>0.25</v>
      </c>
      <c r="S18" s="99">
        <v>0</v>
      </c>
      <c r="T18" s="283">
        <v>143</v>
      </c>
      <c r="U18" s="99">
        <v>8</v>
      </c>
      <c r="V18" s="100">
        <f t="shared" si="0"/>
        <v>34.78505042879436</v>
      </c>
      <c r="W18" s="147">
        <f t="shared" si="1"/>
        <v>9.673895618097614</v>
      </c>
      <c r="X18" s="148"/>
      <c r="Y18" s="148"/>
      <c r="Z18" s="148"/>
    </row>
    <row r="19" spans="1:26" s="149" customFormat="1" ht="47.25" customHeight="1">
      <c r="A19" s="99">
        <v>7</v>
      </c>
      <c r="B19" s="99" t="s">
        <v>125</v>
      </c>
      <c r="C19" s="292">
        <v>39853</v>
      </c>
      <c r="D19" s="292">
        <v>4907</v>
      </c>
      <c r="E19" s="292">
        <v>11778</v>
      </c>
      <c r="F19" s="292">
        <v>23168</v>
      </c>
      <c r="G19" s="99">
        <v>39853</v>
      </c>
      <c r="H19" s="292">
        <v>11651</v>
      </c>
      <c r="I19" s="299">
        <v>19572</v>
      </c>
      <c r="J19" s="292">
        <v>11651</v>
      </c>
      <c r="K19" s="292">
        <v>11074</v>
      </c>
      <c r="L19" s="300">
        <v>280952</v>
      </c>
      <c r="M19" s="293">
        <v>0.57883</v>
      </c>
      <c r="N19" s="293">
        <v>1.19708</v>
      </c>
      <c r="O19" s="293">
        <v>2.61219</v>
      </c>
      <c r="P19" s="293">
        <v>4.3881</v>
      </c>
      <c r="Q19" s="293">
        <v>2.4640383</v>
      </c>
      <c r="R19" s="293">
        <v>0.65845</v>
      </c>
      <c r="S19" s="294">
        <v>17</v>
      </c>
      <c r="T19" s="294">
        <v>1</v>
      </c>
      <c r="U19" s="291">
        <v>4</v>
      </c>
      <c r="V19" s="100">
        <f t="shared" si="0"/>
        <v>56.15273808709921</v>
      </c>
      <c r="W19" s="147" t="e">
        <f>(#REF!*100000)/#REF!</f>
        <v>#REF!</v>
      </c>
      <c r="X19" s="148"/>
      <c r="Y19" s="148"/>
      <c r="Z19" s="148"/>
    </row>
    <row r="20" spans="1:26" s="149" customFormat="1" ht="47.25" customHeight="1">
      <c r="A20" s="99">
        <v>8</v>
      </c>
      <c r="B20" s="99" t="s">
        <v>29</v>
      </c>
      <c r="C20" s="99">
        <v>59222</v>
      </c>
      <c r="D20" s="99">
        <v>18574</v>
      </c>
      <c r="E20" s="99">
        <v>21679</v>
      </c>
      <c r="F20" s="99">
        <v>18969</v>
      </c>
      <c r="G20" s="99">
        <v>59222</v>
      </c>
      <c r="H20" s="99">
        <f>12604+50</f>
        <v>12654</v>
      </c>
      <c r="I20" s="99">
        <v>14863</v>
      </c>
      <c r="J20" s="99">
        <v>12604</v>
      </c>
      <c r="K20" s="99">
        <v>5826</v>
      </c>
      <c r="L20" s="99">
        <v>219821</v>
      </c>
      <c r="M20" s="298">
        <v>0.50741</v>
      </c>
      <c r="N20" s="288">
        <v>1.13069</v>
      </c>
      <c r="O20" s="288">
        <v>0.98472</v>
      </c>
      <c r="P20" s="100">
        <v>2.6228200000000004</v>
      </c>
      <c r="Q20" s="297">
        <v>1.06283</v>
      </c>
      <c r="R20" s="297">
        <v>0</v>
      </c>
      <c r="S20" s="291">
        <v>8</v>
      </c>
      <c r="T20" s="291">
        <v>131</v>
      </c>
      <c r="U20" s="291">
        <v>0</v>
      </c>
      <c r="V20" s="100">
        <v>62.09622058054806</v>
      </c>
      <c r="W20" s="147">
        <v>21.21039273310179</v>
      </c>
      <c r="X20" s="148"/>
      <c r="Y20" s="148"/>
      <c r="Z20" s="148"/>
    </row>
    <row r="21" spans="1:26" s="149" customFormat="1" ht="47.25" customHeight="1">
      <c r="A21" s="99">
        <v>9</v>
      </c>
      <c r="B21" s="99" t="s">
        <v>30</v>
      </c>
      <c r="C21" s="99">
        <v>25505</v>
      </c>
      <c r="D21" s="99">
        <v>6296</v>
      </c>
      <c r="E21" s="99">
        <v>12104</v>
      </c>
      <c r="F21" s="99">
        <v>7105</v>
      </c>
      <c r="G21" s="99">
        <v>23548</v>
      </c>
      <c r="H21" s="99">
        <v>7566</v>
      </c>
      <c r="I21" s="99">
        <v>5017</v>
      </c>
      <c r="J21" s="99">
        <v>7566</v>
      </c>
      <c r="K21" s="99">
        <v>6445</v>
      </c>
      <c r="L21" s="99">
        <v>76266</v>
      </c>
      <c r="M21" s="288">
        <v>0.18807</v>
      </c>
      <c r="N21" s="288">
        <v>0.45882</v>
      </c>
      <c r="O21" s="288">
        <v>0.27697999999999995</v>
      </c>
      <c r="P21" s="100">
        <v>0.92387</v>
      </c>
      <c r="Q21" s="100">
        <v>0.49172</v>
      </c>
      <c r="R21" s="100">
        <v>0.00088</v>
      </c>
      <c r="S21" s="99">
        <v>7</v>
      </c>
      <c r="T21" s="99">
        <v>13</v>
      </c>
      <c r="U21" s="99">
        <v>8</v>
      </c>
      <c r="V21" s="100">
        <f t="shared" si="0"/>
        <v>53.223938432896404</v>
      </c>
      <c r="W21" s="147">
        <f t="shared" si="1"/>
        <v>12.210811525244514</v>
      </c>
      <c r="X21" s="148"/>
      <c r="Y21" s="148"/>
      <c r="Z21" s="148"/>
    </row>
    <row r="22" spans="1:26" s="149" customFormat="1" ht="47.25" customHeight="1">
      <c r="A22" s="99">
        <v>10</v>
      </c>
      <c r="B22" s="99" t="s">
        <v>31</v>
      </c>
      <c r="C22" s="283">
        <v>69928</v>
      </c>
      <c r="D22" s="99">
        <v>48213</v>
      </c>
      <c r="E22" s="99">
        <v>813</v>
      </c>
      <c r="F22" s="99">
        <v>20902</v>
      </c>
      <c r="G22" s="99">
        <v>69928</v>
      </c>
      <c r="H22" s="283">
        <v>13307</v>
      </c>
      <c r="I22" s="99">
        <v>8711</v>
      </c>
      <c r="J22" s="99">
        <v>13307</v>
      </c>
      <c r="K22" s="99">
        <v>18085</v>
      </c>
      <c r="L22" s="99">
        <v>222104</v>
      </c>
      <c r="M22" s="288">
        <v>1.44946</v>
      </c>
      <c r="N22" s="288">
        <v>0.009680000000000001</v>
      </c>
      <c r="O22" s="288">
        <v>0.63738</v>
      </c>
      <c r="P22" s="100">
        <v>2.09652</v>
      </c>
      <c r="Q22" s="297">
        <v>0.7669099999999999</v>
      </c>
      <c r="R22" s="297">
        <v>0.0186564</v>
      </c>
      <c r="S22" s="99">
        <v>0</v>
      </c>
      <c r="T22" s="99">
        <v>42</v>
      </c>
      <c r="U22" s="291">
        <v>9</v>
      </c>
      <c r="V22" s="100">
        <f t="shared" si="0"/>
        <v>36.58014233110106</v>
      </c>
      <c r="W22" s="147">
        <f t="shared" si="1"/>
        <v>15.755016156909898</v>
      </c>
      <c r="X22" s="148"/>
      <c r="Y22" s="148"/>
      <c r="Z22" s="148"/>
    </row>
    <row r="23" spans="1:26" s="149" customFormat="1" ht="47.25" customHeight="1">
      <c r="A23" s="99">
        <v>11</v>
      </c>
      <c r="B23" s="99" t="s">
        <v>32</v>
      </c>
      <c r="C23" s="99">
        <v>26629</v>
      </c>
      <c r="D23" s="99">
        <v>4148</v>
      </c>
      <c r="E23" s="99">
        <v>15432</v>
      </c>
      <c r="F23" s="99">
        <v>6993</v>
      </c>
      <c r="G23" s="99">
        <v>26573</v>
      </c>
      <c r="H23" s="99">
        <v>10875</v>
      </c>
      <c r="I23" s="99">
        <v>7991</v>
      </c>
      <c r="J23" s="99">
        <v>10875</v>
      </c>
      <c r="K23" s="99">
        <v>4388</v>
      </c>
      <c r="L23" s="99">
        <v>112690</v>
      </c>
      <c r="M23" s="288">
        <v>0.43901</v>
      </c>
      <c r="N23" s="288">
        <v>0.81218</v>
      </c>
      <c r="O23" s="288">
        <v>0.43101999999999996</v>
      </c>
      <c r="P23" s="100">
        <v>1.68221</v>
      </c>
      <c r="Q23" s="298">
        <v>0.64158</v>
      </c>
      <c r="R23" s="298">
        <v>0.13948</v>
      </c>
      <c r="S23" s="291">
        <v>0</v>
      </c>
      <c r="T23" s="291">
        <v>71</v>
      </c>
      <c r="U23" s="291">
        <v>6</v>
      </c>
      <c r="V23" s="100">
        <f t="shared" si="0"/>
        <v>38.139114617081106</v>
      </c>
      <c r="W23" s="147">
        <f t="shared" si="1"/>
        <v>15.468597701149426</v>
      </c>
      <c r="X23" s="148"/>
      <c r="Y23" s="148"/>
      <c r="Z23" s="148"/>
    </row>
    <row r="24" spans="1:26" s="149" customFormat="1" ht="51" customHeight="1">
      <c r="A24" s="99">
        <v>12</v>
      </c>
      <c r="B24" s="99" t="s">
        <v>33</v>
      </c>
      <c r="C24" s="99">
        <v>51403</v>
      </c>
      <c r="D24" s="99">
        <v>29106</v>
      </c>
      <c r="E24" s="99">
        <v>2466</v>
      </c>
      <c r="F24" s="99">
        <v>19775</v>
      </c>
      <c r="G24" s="99">
        <v>51347</v>
      </c>
      <c r="H24" s="291">
        <v>8364</v>
      </c>
      <c r="I24" s="99">
        <v>7442</v>
      </c>
      <c r="J24" s="291">
        <v>8364</v>
      </c>
      <c r="K24" s="291">
        <v>6746</v>
      </c>
      <c r="L24" s="99">
        <v>129289</v>
      </c>
      <c r="M24" s="298">
        <v>0.4510400000000001</v>
      </c>
      <c r="N24" s="298">
        <v>0.041490000000000006</v>
      </c>
      <c r="O24" s="298">
        <v>0.49512</v>
      </c>
      <c r="P24" s="100">
        <v>0.9876500000000001</v>
      </c>
      <c r="Q24" s="297">
        <v>0.47678</v>
      </c>
      <c r="R24" s="297">
        <v>0.30028</v>
      </c>
      <c r="S24" s="99">
        <v>0</v>
      </c>
      <c r="T24" s="99">
        <v>0</v>
      </c>
      <c r="U24" s="99">
        <v>0</v>
      </c>
      <c r="V24" s="100">
        <f t="shared" si="0"/>
        <v>48.27418619956462</v>
      </c>
      <c r="W24" s="147">
        <f t="shared" si="1"/>
        <v>11.808345289335248</v>
      </c>
      <c r="X24" s="148"/>
      <c r="Y24" s="148"/>
      <c r="Z24" s="148"/>
    </row>
    <row r="25" spans="1:35" s="281" customFormat="1" ht="53.25" customHeight="1">
      <c r="A25" s="99">
        <v>13</v>
      </c>
      <c r="B25" s="99" t="s">
        <v>34</v>
      </c>
      <c r="C25" s="99">
        <v>60876</v>
      </c>
      <c r="D25" s="99">
        <v>34477</v>
      </c>
      <c r="E25" s="99">
        <v>4004</v>
      </c>
      <c r="F25" s="99">
        <v>22395</v>
      </c>
      <c r="G25" s="99">
        <v>60876</v>
      </c>
      <c r="H25" s="99">
        <v>14084</v>
      </c>
      <c r="I25" s="99">
        <v>9597</v>
      </c>
      <c r="J25" s="99">
        <v>14084</v>
      </c>
      <c r="K25" s="99">
        <v>11749</v>
      </c>
      <c r="L25" s="99">
        <v>143733</v>
      </c>
      <c r="M25" s="100">
        <v>0.72806</v>
      </c>
      <c r="N25" s="100">
        <v>0.13011</v>
      </c>
      <c r="O25" s="100">
        <v>0.56223</v>
      </c>
      <c r="P25" s="100">
        <v>1.4204</v>
      </c>
      <c r="Q25" s="297">
        <v>0.53658</v>
      </c>
      <c r="R25" s="297">
        <v>0.12848</v>
      </c>
      <c r="S25" s="291">
        <v>3</v>
      </c>
      <c r="T25" s="291">
        <v>34</v>
      </c>
      <c r="U25" s="291">
        <v>1</v>
      </c>
      <c r="V25" s="100">
        <f t="shared" si="0"/>
        <v>37.776682624612775</v>
      </c>
      <c r="W25" s="147">
        <f t="shared" si="1"/>
        <v>10.085203067310424</v>
      </c>
      <c r="X25" s="148"/>
      <c r="Y25" s="148"/>
      <c r="Z25" s="148"/>
      <c r="AA25" s="149"/>
      <c r="AB25" s="149"/>
      <c r="AC25" s="149"/>
      <c r="AF25" s="149"/>
      <c r="AG25" s="149"/>
      <c r="AH25" s="149"/>
      <c r="AI25" s="149"/>
    </row>
    <row r="26" spans="1:35" s="150" customFormat="1" ht="47.25" customHeight="1">
      <c r="A26" s="99"/>
      <c r="B26" s="99" t="s">
        <v>35</v>
      </c>
      <c r="C26" s="283">
        <f>SUM(C13:C25)</f>
        <v>657248</v>
      </c>
      <c r="D26" s="99">
        <f aca="true" t="shared" si="2" ref="D26:R26">SUM(D13:D25)</f>
        <v>275696</v>
      </c>
      <c r="E26" s="99">
        <f t="shared" si="2"/>
        <v>148448</v>
      </c>
      <c r="F26" s="99">
        <f t="shared" si="2"/>
        <v>231250</v>
      </c>
      <c r="G26" s="99">
        <f>SUM(G13:G25)</f>
        <v>654487</v>
      </c>
      <c r="H26" s="99">
        <f t="shared" si="2"/>
        <v>182163</v>
      </c>
      <c r="I26" s="99">
        <f t="shared" si="2"/>
        <v>202982</v>
      </c>
      <c r="J26" s="99">
        <f t="shared" si="2"/>
        <v>182113</v>
      </c>
      <c r="K26" s="99">
        <f t="shared" si="2"/>
        <v>210314</v>
      </c>
      <c r="L26" s="99">
        <f>SUM(L13:L25)</f>
        <v>3169300</v>
      </c>
      <c r="M26" s="100">
        <f t="shared" si="2"/>
        <v>9.20239</v>
      </c>
      <c r="N26" s="100">
        <f t="shared" si="2"/>
        <v>7.67173</v>
      </c>
      <c r="O26" s="100">
        <f t="shared" si="2"/>
        <v>12.44946</v>
      </c>
      <c r="P26" s="100">
        <f t="shared" si="2"/>
        <v>29.32358</v>
      </c>
      <c r="Q26" s="100">
        <f t="shared" si="2"/>
        <v>12.7752333</v>
      </c>
      <c r="R26" s="100">
        <f t="shared" si="2"/>
        <v>2.7373244</v>
      </c>
      <c r="S26" s="99">
        <f>SUM(S13:S25)</f>
        <v>36</v>
      </c>
      <c r="T26" s="99">
        <f>SUM(T13:T25)</f>
        <v>981</v>
      </c>
      <c r="U26" s="99">
        <f>SUM(U13:U25)</f>
        <v>81</v>
      </c>
      <c r="V26" s="157">
        <f t="shared" si="0"/>
        <v>43.56641753837697</v>
      </c>
      <c r="W26" s="158">
        <f t="shared" si="1"/>
        <v>16.101859834278716</v>
      </c>
      <c r="X26" s="148"/>
      <c r="Y26" s="148"/>
      <c r="Z26" s="148"/>
      <c r="AA26" s="149"/>
      <c r="AB26" s="149"/>
      <c r="AC26" s="149"/>
      <c r="AF26" s="149"/>
      <c r="AG26" s="149"/>
      <c r="AH26" s="149"/>
      <c r="AI26" s="149"/>
    </row>
    <row r="27" spans="1:16" s="150" customFormat="1" ht="36" customHeight="1">
      <c r="A27" s="149"/>
      <c r="B27" s="149"/>
      <c r="C27" s="284"/>
      <c r="P27" s="282"/>
    </row>
    <row r="28" spans="1:21" s="150" customFormat="1" ht="24.75" customHeight="1">
      <c r="A28" s="149"/>
      <c r="C28" s="159"/>
      <c r="D28" s="159"/>
      <c r="E28" s="159"/>
      <c r="F28" s="159"/>
      <c r="G28" s="295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</row>
    <row r="29" spans="1:23" s="150" customFormat="1" ht="32.25" customHeight="1">
      <c r="A29" s="149"/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149"/>
      <c r="M29" s="148"/>
      <c r="N29" s="148"/>
      <c r="O29" s="149"/>
      <c r="P29" s="324" t="s">
        <v>120</v>
      </c>
      <c r="Q29" s="324"/>
      <c r="R29" s="324"/>
      <c r="S29" s="324"/>
      <c r="T29" s="324"/>
      <c r="U29" s="324"/>
      <c r="V29" s="148"/>
      <c r="W29" s="149"/>
    </row>
    <row r="30" spans="1:23" ht="26.25" customHeight="1">
      <c r="A30" s="133"/>
      <c r="B30" s="318"/>
      <c r="C30" s="318"/>
      <c r="D30" s="318"/>
      <c r="E30" s="318"/>
      <c r="F30" s="318"/>
      <c r="G30" s="318"/>
      <c r="H30" s="318"/>
      <c r="I30" s="318"/>
      <c r="J30" s="318"/>
      <c r="K30" s="318"/>
      <c r="L30" s="318"/>
      <c r="M30" s="318"/>
      <c r="N30" s="318"/>
      <c r="O30" s="318"/>
      <c r="P30" s="321" t="s">
        <v>121</v>
      </c>
      <c r="Q30" s="321"/>
      <c r="R30" s="321"/>
      <c r="S30" s="321"/>
      <c r="T30" s="321"/>
      <c r="U30" s="321"/>
      <c r="V30" s="133"/>
      <c r="W30" s="133"/>
    </row>
    <row r="31" spans="2:21" ht="26.25" customHeight="1"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  <c r="M31" s="318"/>
      <c r="N31" s="318"/>
      <c r="O31" s="318"/>
      <c r="P31" s="315" t="s">
        <v>106</v>
      </c>
      <c r="Q31" s="315"/>
      <c r="R31" s="315"/>
      <c r="S31" s="315"/>
      <c r="T31" s="315"/>
      <c r="U31" s="315"/>
    </row>
    <row r="32" spans="2:21" ht="24" customHeight="1"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6" t="s">
        <v>122</v>
      </c>
      <c r="Q32" s="316"/>
      <c r="R32" s="316"/>
      <c r="S32" s="316"/>
      <c r="T32" s="316"/>
      <c r="U32" s="316"/>
    </row>
    <row r="33" spans="2:21" ht="19.5" customHeight="1"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5" t="s">
        <v>108</v>
      </c>
      <c r="Q33" s="315"/>
      <c r="R33" s="315"/>
      <c r="S33" s="315"/>
      <c r="T33" s="315"/>
      <c r="U33" s="315"/>
    </row>
    <row r="34" spans="2:20" ht="21" customHeight="1">
      <c r="B34" s="319"/>
      <c r="C34" s="319"/>
      <c r="D34" s="319"/>
      <c r="E34" s="319"/>
      <c r="F34" s="319"/>
      <c r="G34" s="319"/>
      <c r="H34" s="319"/>
      <c r="I34" s="319"/>
      <c r="J34" s="319"/>
      <c r="K34" s="319"/>
      <c r="L34" s="319"/>
      <c r="M34" s="319"/>
      <c r="N34" s="319"/>
      <c r="O34" s="319"/>
      <c r="P34" s="319"/>
      <c r="R34" s="152"/>
      <c r="S34" s="135"/>
      <c r="T34" s="135"/>
    </row>
    <row r="35" spans="2:21" ht="33" customHeight="1"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</row>
    <row r="36" spans="1:23" s="139" customFormat="1" ht="46.5" customHeight="1">
      <c r="A36" s="154"/>
      <c r="B36" s="154"/>
      <c r="C36" s="154"/>
      <c r="D36" s="154"/>
      <c r="E36" s="154"/>
      <c r="F36" s="154"/>
      <c r="G36" s="154"/>
      <c r="H36" s="154"/>
      <c r="I36" s="154"/>
      <c r="J36" s="154"/>
      <c r="K36" s="154"/>
      <c r="L36" s="154"/>
      <c r="M36" s="154"/>
      <c r="N36" s="154"/>
      <c r="O36" s="154"/>
      <c r="P36" s="154"/>
      <c r="Q36" s="155"/>
      <c r="R36" s="154"/>
      <c r="S36" s="154"/>
      <c r="T36" s="154"/>
      <c r="U36" s="154"/>
      <c r="V36" s="154"/>
      <c r="W36" s="154"/>
    </row>
    <row r="37" ht="99.75" customHeight="1">
      <c r="F37" s="156"/>
    </row>
  </sheetData>
  <sheetProtection/>
  <mergeCells count="40">
    <mergeCell ref="W11:W12"/>
    <mergeCell ref="V11:V12"/>
    <mergeCell ref="U10:U11"/>
    <mergeCell ref="S10:S11"/>
    <mergeCell ref="T10:T11"/>
    <mergeCell ref="D10:G10"/>
    <mergeCell ref="P1:S1"/>
    <mergeCell ref="A2:U2"/>
    <mergeCell ref="A4:U4"/>
    <mergeCell ref="A6:U6"/>
    <mergeCell ref="S8:S9"/>
    <mergeCell ref="L8:L9"/>
    <mergeCell ref="D8:G8"/>
    <mergeCell ref="H8:H9"/>
    <mergeCell ref="A10:A11"/>
    <mergeCell ref="B10:B11"/>
    <mergeCell ref="A8:A9"/>
    <mergeCell ref="B8:B9"/>
    <mergeCell ref="J10:J11"/>
    <mergeCell ref="P29:U29"/>
    <mergeCell ref="T8:T9"/>
    <mergeCell ref="U8:U9"/>
    <mergeCell ref="P30:U30"/>
    <mergeCell ref="M8:Q8"/>
    <mergeCell ref="K8:K9"/>
    <mergeCell ref="C10:C11"/>
    <mergeCell ref="H10:H11"/>
    <mergeCell ref="J8:J9"/>
    <mergeCell ref="I8:I9"/>
    <mergeCell ref="B29:K29"/>
    <mergeCell ref="P31:U31"/>
    <mergeCell ref="P32:U32"/>
    <mergeCell ref="P33:U33"/>
    <mergeCell ref="S3:T3"/>
    <mergeCell ref="B30:O33"/>
    <mergeCell ref="B34:P34"/>
    <mergeCell ref="L10:L11"/>
    <mergeCell ref="K10:K11"/>
    <mergeCell ref="I10:I11"/>
    <mergeCell ref="M10:R10"/>
  </mergeCells>
  <printOptions/>
  <pageMargins left="0.45" right="0.1" top="0.25" bottom="0.25" header="0" footer="0"/>
  <pageSetup horizontalDpi="600" verticalDpi="600" orientation="landscape" paperSize="9" scale="40" r:id="rId2"/>
  <colBreaks count="1" manualBreakCount="1">
    <brk id="21" max="32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V47"/>
  <sheetViews>
    <sheetView view="pageBreakPreview" zoomScale="70" zoomScaleNormal="55" zoomScaleSheetLayoutView="70" zoomScalePageLayoutView="0" workbookViewId="0" topLeftCell="B1">
      <pane ySplit="8" topLeftCell="A23" activePane="bottomLeft" state="frozen"/>
      <selection pane="topLeft" activeCell="A1" sqref="A1"/>
      <selection pane="bottomLeft" activeCell="M24" sqref="M24"/>
    </sheetView>
  </sheetViews>
  <sheetFormatPr defaultColWidth="9.140625" defaultRowHeight="15"/>
  <cols>
    <col min="1" max="1" width="5.57421875" style="176" bestFit="1" customWidth="1"/>
    <col min="2" max="2" width="21.7109375" style="245" bestFit="1" customWidth="1"/>
    <col min="3" max="3" width="20.421875" style="180" bestFit="1" customWidth="1"/>
    <col min="4" max="4" width="8.7109375" style="180" customWidth="1"/>
    <col min="5" max="5" width="8.00390625" style="180" customWidth="1"/>
    <col min="6" max="6" width="20.00390625" style="180" customWidth="1"/>
    <col min="7" max="7" width="13.7109375" style="180" bestFit="1" customWidth="1"/>
    <col min="8" max="8" width="12.140625" style="180" customWidth="1"/>
    <col min="9" max="9" width="18.28125" style="180" customWidth="1"/>
    <col min="10" max="10" width="15.421875" style="180" customWidth="1"/>
    <col min="11" max="11" width="17.57421875" style="180" customWidth="1"/>
    <col min="12" max="12" width="19.140625" style="180" bestFit="1" customWidth="1"/>
    <col min="13" max="13" width="14.8515625" style="180" bestFit="1" customWidth="1"/>
    <col min="14" max="14" width="22.00390625" style="180" bestFit="1" customWidth="1"/>
    <col min="15" max="15" width="17.421875" style="180" bestFit="1" customWidth="1"/>
    <col min="16" max="16" width="16.421875" style="180" customWidth="1"/>
    <col min="17" max="17" width="0.85546875" style="176" customWidth="1"/>
    <col min="18" max="18" width="2.7109375" style="177" customWidth="1"/>
    <col min="19" max="22" width="13.28125" style="177" customWidth="1"/>
    <col min="23" max="23" width="11.421875" style="176" bestFit="1" customWidth="1"/>
    <col min="24" max="25" width="12.140625" style="176" customWidth="1"/>
    <col min="26" max="26" width="15.140625" style="176" customWidth="1"/>
    <col min="27" max="27" width="17.8515625" style="176" customWidth="1"/>
    <col min="28" max="28" width="9.140625" style="177" customWidth="1"/>
    <col min="29" max="29" width="40.421875" style="177" customWidth="1"/>
    <col min="30" max="31" width="9.140625" style="177" customWidth="1"/>
    <col min="32" max="32" width="9.8515625" style="177" bestFit="1" customWidth="1"/>
    <col min="33" max="177" width="9.140625" style="177" customWidth="1"/>
    <col min="178" max="16384" width="9.140625" style="176" customWidth="1"/>
  </cols>
  <sheetData>
    <row r="1" spans="1:16" ht="31.5" customHeight="1">
      <c r="A1" s="333" t="s">
        <v>123</v>
      </c>
      <c r="B1" s="333"/>
      <c r="C1" s="333"/>
      <c r="D1" s="333"/>
      <c r="E1" s="333"/>
      <c r="F1" s="333"/>
      <c r="G1" s="333"/>
      <c r="H1" s="333"/>
      <c r="I1" s="333"/>
      <c r="J1" s="333"/>
      <c r="K1" s="333"/>
      <c r="L1" s="333"/>
      <c r="M1" s="333"/>
      <c r="N1" s="333"/>
      <c r="O1" s="333"/>
      <c r="P1" s="333"/>
    </row>
    <row r="2" spans="1:16" ht="15" customHeight="1">
      <c r="A2" s="178"/>
      <c r="B2" s="178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P2" s="179"/>
    </row>
    <row r="3" spans="1:23" ht="17.25" customHeight="1">
      <c r="A3" s="334" t="s">
        <v>36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O3" s="334"/>
      <c r="P3" s="334"/>
      <c r="W3" s="181"/>
    </row>
    <row r="4" spans="1:16" ht="20.25" customHeight="1">
      <c r="A4" s="335" t="s">
        <v>150</v>
      </c>
      <c r="B4" s="335"/>
      <c r="C4" s="335"/>
      <c r="D4" s="335"/>
      <c r="E4" s="335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</row>
    <row r="5" spans="1:177" s="183" customFormat="1" ht="45.75" customHeight="1">
      <c r="A5" s="182"/>
      <c r="C5" s="184"/>
      <c r="D5" s="184"/>
      <c r="E5" s="184"/>
      <c r="F5" s="184"/>
      <c r="G5" s="184"/>
      <c r="H5" s="184"/>
      <c r="I5" s="184"/>
      <c r="J5" s="184"/>
      <c r="O5" s="231"/>
      <c r="P5" s="185"/>
      <c r="Q5" s="186"/>
      <c r="R5" s="187"/>
      <c r="S5" s="187">
        <f>SUM(K17:O17)</f>
        <v>710.906845</v>
      </c>
      <c r="T5" s="187"/>
      <c r="U5" s="187"/>
      <c r="V5" s="187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  <c r="EN5" s="188"/>
      <c r="EO5" s="188"/>
      <c r="EP5" s="188"/>
      <c r="EQ5" s="188"/>
      <c r="ER5" s="188"/>
      <c r="ES5" s="188"/>
      <c r="ET5" s="188"/>
      <c r="EU5" s="188"/>
      <c r="EV5" s="188"/>
      <c r="EW5" s="188"/>
      <c r="EX5" s="188"/>
      <c r="EY5" s="188"/>
      <c r="EZ5" s="188"/>
      <c r="FA5" s="188"/>
      <c r="FB5" s="188"/>
      <c r="FC5" s="188"/>
      <c r="FD5" s="188"/>
      <c r="FE5" s="188"/>
      <c r="FF5" s="188"/>
      <c r="FG5" s="188"/>
      <c r="FH5" s="188"/>
      <c r="FI5" s="188"/>
      <c r="FJ5" s="188"/>
      <c r="FK5" s="188"/>
      <c r="FL5" s="188"/>
      <c r="FM5" s="188"/>
      <c r="FN5" s="188"/>
      <c r="FO5" s="188"/>
      <c r="FP5" s="188"/>
      <c r="FQ5" s="188"/>
      <c r="FR5" s="188"/>
      <c r="FS5" s="188"/>
      <c r="FT5" s="188"/>
      <c r="FU5" s="188"/>
    </row>
    <row r="6" spans="1:177" s="107" customFormat="1" ht="88.5" customHeight="1">
      <c r="A6" s="336" t="s">
        <v>0</v>
      </c>
      <c r="B6" s="336" t="s">
        <v>38</v>
      </c>
      <c r="C6" s="336" t="s">
        <v>148</v>
      </c>
      <c r="D6" s="336" t="s">
        <v>39</v>
      </c>
      <c r="E6" s="336"/>
      <c r="F6" s="336" t="s">
        <v>100</v>
      </c>
      <c r="G6" s="336"/>
      <c r="H6" s="336" t="s">
        <v>40</v>
      </c>
      <c r="I6" s="336" t="s">
        <v>145</v>
      </c>
      <c r="J6" s="336" t="s">
        <v>48</v>
      </c>
      <c r="K6" s="336" t="s">
        <v>135</v>
      </c>
      <c r="L6" s="336"/>
      <c r="M6" s="336"/>
      <c r="N6" s="336"/>
      <c r="O6" s="336"/>
      <c r="P6" s="336"/>
      <c r="R6" s="108"/>
      <c r="S6" s="246">
        <f>P15-O15-N15</f>
        <v>1773.119085</v>
      </c>
      <c r="T6" s="108"/>
      <c r="U6" s="108"/>
      <c r="V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08"/>
      <c r="ED6" s="108"/>
      <c r="EE6" s="108"/>
      <c r="EF6" s="108"/>
      <c r="EG6" s="108"/>
      <c r="EH6" s="108"/>
      <c r="EI6" s="108"/>
      <c r="EJ6" s="108"/>
      <c r="EK6" s="108"/>
      <c r="EL6" s="108"/>
      <c r="EM6" s="108"/>
      <c r="EN6" s="108"/>
      <c r="EO6" s="108"/>
      <c r="EP6" s="108"/>
      <c r="EQ6" s="108"/>
      <c r="ER6" s="108"/>
      <c r="ES6" s="108"/>
      <c r="ET6" s="108"/>
      <c r="EU6" s="108"/>
      <c r="EV6" s="108"/>
      <c r="EW6" s="108"/>
      <c r="EX6" s="108"/>
      <c r="EY6" s="108"/>
      <c r="EZ6" s="108"/>
      <c r="FA6" s="108"/>
      <c r="FB6" s="108"/>
      <c r="FC6" s="108"/>
      <c r="FD6" s="108"/>
      <c r="FE6" s="108"/>
      <c r="FF6" s="108"/>
      <c r="FG6" s="108"/>
      <c r="FH6" s="108"/>
      <c r="FI6" s="108"/>
      <c r="FJ6" s="108"/>
      <c r="FK6" s="108"/>
      <c r="FL6" s="108"/>
      <c r="FM6" s="108"/>
      <c r="FN6" s="108"/>
      <c r="FO6" s="108"/>
      <c r="FP6" s="108"/>
      <c r="FQ6" s="108"/>
      <c r="FR6" s="108"/>
      <c r="FS6" s="108"/>
      <c r="FT6" s="108"/>
      <c r="FU6" s="108"/>
    </row>
    <row r="7" spans="1:177" s="107" customFormat="1" ht="46.5" customHeight="1">
      <c r="A7" s="336"/>
      <c r="B7" s="336"/>
      <c r="C7" s="336"/>
      <c r="D7" s="339" t="s">
        <v>41</v>
      </c>
      <c r="E7" s="339" t="s">
        <v>42</v>
      </c>
      <c r="F7" s="340" t="s">
        <v>41</v>
      </c>
      <c r="G7" s="340" t="s">
        <v>42</v>
      </c>
      <c r="H7" s="336"/>
      <c r="I7" s="336"/>
      <c r="J7" s="336"/>
      <c r="K7" s="336" t="s">
        <v>43</v>
      </c>
      <c r="L7" s="336" t="s">
        <v>44</v>
      </c>
      <c r="M7" s="336" t="s">
        <v>45</v>
      </c>
      <c r="N7" s="336" t="s">
        <v>49</v>
      </c>
      <c r="O7" s="336"/>
      <c r="P7" s="344" t="s">
        <v>146</v>
      </c>
      <c r="Q7" s="108"/>
      <c r="R7" s="108"/>
      <c r="S7" s="108"/>
      <c r="T7" s="108"/>
      <c r="U7" s="108"/>
      <c r="V7" s="108"/>
      <c r="W7" s="108"/>
      <c r="X7" s="108"/>
      <c r="Y7" s="108"/>
      <c r="Z7" s="108"/>
      <c r="AB7" s="108"/>
      <c r="AC7" s="108"/>
      <c r="AD7" s="108"/>
      <c r="AE7" s="108"/>
      <c r="AF7" s="108"/>
      <c r="AG7" s="108"/>
      <c r="AH7" s="108"/>
      <c r="AI7" s="108"/>
      <c r="AJ7" s="108"/>
      <c r="AK7" s="108"/>
      <c r="AL7" s="108"/>
      <c r="AM7" s="108"/>
      <c r="AN7" s="108"/>
      <c r="AO7" s="108"/>
      <c r="AP7" s="108"/>
      <c r="AQ7" s="108"/>
      <c r="AR7" s="108"/>
      <c r="AS7" s="108"/>
      <c r="AT7" s="108"/>
      <c r="AU7" s="108"/>
      <c r="AV7" s="108"/>
      <c r="AW7" s="108"/>
      <c r="AX7" s="108"/>
      <c r="AY7" s="108"/>
      <c r="AZ7" s="108"/>
      <c r="BA7" s="108"/>
      <c r="BB7" s="108"/>
      <c r="BC7" s="108"/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8"/>
      <c r="FE7" s="108"/>
      <c r="FF7" s="108"/>
      <c r="FG7" s="108"/>
      <c r="FH7" s="108"/>
      <c r="FI7" s="108"/>
      <c r="FJ7" s="108"/>
      <c r="FK7" s="108"/>
      <c r="FL7" s="108"/>
      <c r="FM7" s="108"/>
      <c r="FN7" s="108"/>
      <c r="FO7" s="108"/>
      <c r="FP7" s="108"/>
      <c r="FQ7" s="108"/>
      <c r="FR7" s="108"/>
      <c r="FS7" s="108"/>
      <c r="FT7" s="108"/>
      <c r="FU7" s="108"/>
    </row>
    <row r="8" spans="1:177" s="107" customFormat="1" ht="37.5" customHeight="1">
      <c r="A8" s="336"/>
      <c r="B8" s="336"/>
      <c r="C8" s="336"/>
      <c r="D8" s="339"/>
      <c r="E8" s="339"/>
      <c r="F8" s="340"/>
      <c r="G8" s="340"/>
      <c r="H8" s="336"/>
      <c r="I8" s="336"/>
      <c r="J8" s="336"/>
      <c r="K8" s="336"/>
      <c r="L8" s="336"/>
      <c r="M8" s="336"/>
      <c r="N8" s="102" t="s">
        <v>50</v>
      </c>
      <c r="O8" s="102" t="s">
        <v>51</v>
      </c>
      <c r="P8" s="344"/>
      <c r="Q8" s="108"/>
      <c r="R8" s="108"/>
      <c r="S8" s="108">
        <v>4.32</v>
      </c>
      <c r="T8" s="108"/>
      <c r="U8" s="108"/>
      <c r="V8" s="108"/>
      <c r="W8" s="108"/>
      <c r="X8" s="108" t="s">
        <v>137</v>
      </c>
      <c r="Y8" s="108"/>
      <c r="Z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8"/>
      <c r="EY8" s="108"/>
      <c r="EZ8" s="108"/>
      <c r="FA8" s="108"/>
      <c r="FB8" s="108"/>
      <c r="FC8" s="108"/>
      <c r="FD8" s="108"/>
      <c r="FE8" s="108"/>
      <c r="FF8" s="108"/>
      <c r="FG8" s="108"/>
      <c r="FH8" s="108"/>
      <c r="FI8" s="108"/>
      <c r="FJ8" s="108"/>
      <c r="FK8" s="108"/>
      <c r="FL8" s="108"/>
      <c r="FM8" s="108"/>
      <c r="FN8" s="108"/>
      <c r="FO8" s="108"/>
      <c r="FP8" s="108"/>
      <c r="FQ8" s="108"/>
      <c r="FR8" s="108"/>
      <c r="FS8" s="108"/>
      <c r="FT8" s="108"/>
      <c r="FU8" s="108"/>
    </row>
    <row r="9" spans="1:177" s="183" customFormat="1" ht="18" customHeight="1">
      <c r="A9" s="109"/>
      <c r="B9" s="110">
        <v>1</v>
      </c>
      <c r="C9" s="103">
        <v>2</v>
      </c>
      <c r="D9" s="103">
        <v>3</v>
      </c>
      <c r="E9" s="103">
        <v>4</v>
      </c>
      <c r="F9" s="103">
        <v>5</v>
      </c>
      <c r="G9" s="103">
        <v>6</v>
      </c>
      <c r="H9" s="103">
        <v>7</v>
      </c>
      <c r="I9" s="103">
        <v>8</v>
      </c>
      <c r="J9" s="103">
        <v>9</v>
      </c>
      <c r="K9" s="103">
        <v>10</v>
      </c>
      <c r="L9" s="103">
        <v>11</v>
      </c>
      <c r="M9" s="103">
        <v>12</v>
      </c>
      <c r="N9" s="103">
        <v>13</v>
      </c>
      <c r="O9" s="103">
        <v>14</v>
      </c>
      <c r="P9" s="103">
        <v>15</v>
      </c>
      <c r="Q9" s="108"/>
      <c r="R9" s="108"/>
      <c r="S9" s="108"/>
      <c r="T9" s="108"/>
      <c r="U9" s="108"/>
      <c r="V9" s="108"/>
      <c r="W9" s="102"/>
      <c r="X9" s="108"/>
      <c r="Y9" s="108"/>
      <c r="Z9" s="108" t="s">
        <v>136</v>
      </c>
      <c r="AA9" s="183" t="s">
        <v>144</v>
      </c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8"/>
      <c r="CR9" s="188"/>
      <c r="CS9" s="188"/>
      <c r="CT9" s="188"/>
      <c r="CU9" s="188"/>
      <c r="CV9" s="188"/>
      <c r="CW9" s="188"/>
      <c r="CX9" s="188"/>
      <c r="CY9" s="188"/>
      <c r="CZ9" s="188"/>
      <c r="DA9" s="188"/>
      <c r="DB9" s="188"/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8"/>
      <c r="DN9" s="188"/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8"/>
      <c r="ED9" s="188"/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88"/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8"/>
      <c r="FL9" s="188"/>
      <c r="FM9" s="188"/>
      <c r="FN9" s="188"/>
      <c r="FO9" s="188"/>
      <c r="FP9" s="188"/>
      <c r="FQ9" s="188"/>
      <c r="FR9" s="188"/>
      <c r="FS9" s="188"/>
      <c r="FT9" s="188"/>
      <c r="FU9" s="188"/>
    </row>
    <row r="10" spans="1:178" s="189" customFormat="1" ht="30.75" customHeight="1">
      <c r="A10" s="111">
        <v>1</v>
      </c>
      <c r="B10" s="111" t="s">
        <v>22</v>
      </c>
      <c r="C10" s="285">
        <v>14.502889</v>
      </c>
      <c r="D10" s="111"/>
      <c r="E10" s="111"/>
      <c r="F10" s="285">
        <v>866.00131</v>
      </c>
      <c r="G10" s="341"/>
      <c r="H10" s="190">
        <v>1.5922800000000001</v>
      </c>
      <c r="I10" s="101">
        <f>SUM(C10:H10)</f>
        <v>882.0964789999999</v>
      </c>
      <c r="J10" s="101">
        <v>354.901</v>
      </c>
      <c r="K10" s="101">
        <v>461.50984</v>
      </c>
      <c r="L10" s="101">
        <v>40.3007</v>
      </c>
      <c r="M10" s="101">
        <v>310.83513999999997</v>
      </c>
      <c r="N10" s="101">
        <v>28.41446</v>
      </c>
      <c r="O10" s="101">
        <v>2.9580800000000003</v>
      </c>
      <c r="P10" s="101">
        <f>SUM(K10:O10)</f>
        <v>844.0182199999999</v>
      </c>
      <c r="Q10" s="191"/>
      <c r="R10" s="191"/>
      <c r="S10" s="191">
        <f>P10*100/10987</f>
        <v>7.681971602803312</v>
      </c>
      <c r="T10" s="191">
        <f>S10*S8</f>
        <v>33.18611732411031</v>
      </c>
      <c r="U10" s="191">
        <f aca="true" t="shared" si="0" ref="U10:U22">K10+T10</f>
        <v>494.6959573241103</v>
      </c>
      <c r="V10" s="191">
        <v>395.24941786474926</v>
      </c>
      <c r="W10" s="192">
        <v>11</v>
      </c>
      <c r="X10" s="193">
        <f aca="true" t="shared" si="1" ref="X10:X23">P10/W10</f>
        <v>76.72892909090909</v>
      </c>
      <c r="Y10" s="194">
        <f>P10/11</f>
        <v>76.72892909090909</v>
      </c>
      <c r="Z10" s="194">
        <f aca="true" t="shared" si="2" ref="Z10:Z22">(K10/P10)*100</f>
        <v>54.68008024755675</v>
      </c>
      <c r="AA10" s="195">
        <f>K10/'Part-I'!P13</f>
        <v>349.35606307199686</v>
      </c>
      <c r="AB10" s="196"/>
      <c r="AC10" s="196" t="s">
        <v>22</v>
      </c>
      <c r="AD10" s="196">
        <v>506.45038</v>
      </c>
      <c r="AE10" s="196"/>
      <c r="AF10" s="197">
        <f>K10+M10+L10</f>
        <v>812.64568</v>
      </c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6"/>
      <c r="BC10" s="196"/>
      <c r="BD10" s="196"/>
      <c r="BE10" s="196"/>
      <c r="BF10" s="196"/>
      <c r="BG10" s="196"/>
      <c r="BH10" s="196"/>
      <c r="BI10" s="196"/>
      <c r="BJ10" s="196"/>
      <c r="BK10" s="196"/>
      <c r="BL10" s="196"/>
      <c r="BM10" s="196"/>
      <c r="BN10" s="196"/>
      <c r="BO10" s="196"/>
      <c r="BP10" s="196"/>
      <c r="BQ10" s="196"/>
      <c r="BR10" s="196"/>
      <c r="BS10" s="196"/>
      <c r="BT10" s="196"/>
      <c r="BU10" s="196"/>
      <c r="BV10" s="196"/>
      <c r="BW10" s="196"/>
      <c r="BX10" s="196"/>
      <c r="BY10" s="196"/>
      <c r="BZ10" s="196"/>
      <c r="CA10" s="196"/>
      <c r="CB10" s="196"/>
      <c r="CC10" s="196"/>
      <c r="CD10" s="196"/>
      <c r="CE10" s="196"/>
      <c r="CF10" s="196"/>
      <c r="CG10" s="196"/>
      <c r="CH10" s="196"/>
      <c r="CI10" s="196"/>
      <c r="CJ10" s="196"/>
      <c r="CK10" s="196"/>
      <c r="CL10" s="196"/>
      <c r="CM10" s="196"/>
      <c r="CN10" s="196"/>
      <c r="CO10" s="196"/>
      <c r="CP10" s="196"/>
      <c r="CQ10" s="196"/>
      <c r="CR10" s="196"/>
      <c r="CS10" s="196"/>
      <c r="CT10" s="196"/>
      <c r="CU10" s="196"/>
      <c r="CV10" s="196"/>
      <c r="CW10" s="196"/>
      <c r="CX10" s="196"/>
      <c r="CY10" s="196"/>
      <c r="CZ10" s="196"/>
      <c r="DA10" s="196"/>
      <c r="DB10" s="196"/>
      <c r="DC10" s="196"/>
      <c r="DD10" s="196"/>
      <c r="DE10" s="196"/>
      <c r="DF10" s="196"/>
      <c r="DG10" s="196"/>
      <c r="DH10" s="196"/>
      <c r="DI10" s="196"/>
      <c r="DJ10" s="196"/>
      <c r="DK10" s="196"/>
      <c r="DL10" s="196"/>
      <c r="DM10" s="196"/>
      <c r="DN10" s="196"/>
      <c r="DO10" s="196"/>
      <c r="DP10" s="196"/>
      <c r="DQ10" s="196"/>
      <c r="DR10" s="196"/>
      <c r="DS10" s="196"/>
      <c r="DT10" s="196"/>
      <c r="DU10" s="196"/>
      <c r="DV10" s="196"/>
      <c r="DW10" s="196"/>
      <c r="DX10" s="196"/>
      <c r="DY10" s="196"/>
      <c r="DZ10" s="196"/>
      <c r="EA10" s="196"/>
      <c r="EB10" s="196"/>
      <c r="EC10" s="196"/>
      <c r="ED10" s="196"/>
      <c r="EE10" s="196"/>
      <c r="EF10" s="196"/>
      <c r="EG10" s="196"/>
      <c r="EH10" s="196"/>
      <c r="EI10" s="196"/>
      <c r="EJ10" s="196"/>
      <c r="EK10" s="196"/>
      <c r="EL10" s="196"/>
      <c r="EM10" s="196"/>
      <c r="EN10" s="196"/>
      <c r="EO10" s="196"/>
      <c r="EP10" s="196"/>
      <c r="EQ10" s="196"/>
      <c r="ER10" s="196"/>
      <c r="ES10" s="196"/>
      <c r="ET10" s="196"/>
      <c r="EU10" s="196"/>
      <c r="EV10" s="196"/>
      <c r="EW10" s="196"/>
      <c r="EX10" s="196"/>
      <c r="EY10" s="196"/>
      <c r="EZ10" s="196"/>
      <c r="FA10" s="196"/>
      <c r="FB10" s="196"/>
      <c r="FC10" s="196"/>
      <c r="FD10" s="196"/>
      <c r="FE10" s="196"/>
      <c r="FF10" s="196"/>
      <c r="FG10" s="196"/>
      <c r="FH10" s="196"/>
      <c r="FI10" s="196"/>
      <c r="FJ10" s="196"/>
      <c r="FK10" s="196"/>
      <c r="FL10" s="196"/>
      <c r="FM10" s="196"/>
      <c r="FN10" s="196"/>
      <c r="FO10" s="196"/>
      <c r="FP10" s="196"/>
      <c r="FQ10" s="196"/>
      <c r="FR10" s="196"/>
      <c r="FS10" s="196"/>
      <c r="FT10" s="196"/>
      <c r="FU10" s="196"/>
      <c r="FV10" s="198"/>
    </row>
    <row r="11" spans="1:30" s="199" customFormat="1" ht="30.75" customHeight="1">
      <c r="A11" s="111">
        <v>2</v>
      </c>
      <c r="B11" s="111" t="s">
        <v>23</v>
      </c>
      <c r="C11" s="285">
        <v>19.8569371</v>
      </c>
      <c r="D11" s="111"/>
      <c r="E11" s="111"/>
      <c r="F11" s="285">
        <v>1051.9908</v>
      </c>
      <c r="G11" s="342"/>
      <c r="H11" s="307">
        <v>2.7757000000000005</v>
      </c>
      <c r="I11" s="101">
        <f aca="true" t="shared" si="3" ref="I11:I21">SUM(C11:H11)</f>
        <v>1074.6234371</v>
      </c>
      <c r="J11" s="101">
        <v>411.89</v>
      </c>
      <c r="K11" s="101">
        <v>524.2211</v>
      </c>
      <c r="L11" s="101">
        <v>49.280409999999996</v>
      </c>
      <c r="M11" s="101">
        <v>353.3251100000001</v>
      </c>
      <c r="N11" s="101">
        <v>20.56278</v>
      </c>
      <c r="O11" s="101">
        <v>11.40822</v>
      </c>
      <c r="P11" s="101">
        <f aca="true" t="shared" si="4" ref="P11:P22">SUM(K11:O11)</f>
        <v>958.79762</v>
      </c>
      <c r="Q11" s="200"/>
      <c r="R11" s="200"/>
      <c r="S11" s="191">
        <f aca="true" t="shared" si="5" ref="S11:S22">P11*100/10987</f>
        <v>8.726655319923546</v>
      </c>
      <c r="T11" s="191">
        <f aca="true" t="shared" si="6" ref="T11:T22">S11*S9</f>
        <v>0</v>
      </c>
      <c r="U11" s="191">
        <f t="shared" si="0"/>
        <v>524.2211</v>
      </c>
      <c r="V11" s="191">
        <v>556.0749999999999</v>
      </c>
      <c r="W11" s="201">
        <v>11</v>
      </c>
      <c r="X11" s="202">
        <f t="shared" si="1"/>
        <v>87.16342</v>
      </c>
      <c r="Y11" s="203">
        <f aca="true" t="shared" si="7" ref="Y11:Y23">P11/11</f>
        <v>87.16342</v>
      </c>
      <c r="Z11" s="203">
        <f t="shared" si="2"/>
        <v>54.674843685990794</v>
      </c>
      <c r="AA11" s="204">
        <f>K11/'Part-I'!P14</f>
        <v>250.44004395184407</v>
      </c>
      <c r="AC11" s="199" t="s">
        <v>23</v>
      </c>
      <c r="AD11" s="199">
        <v>704.60117</v>
      </c>
    </row>
    <row r="12" spans="1:30" s="196" customFormat="1" ht="30.75" customHeight="1">
      <c r="A12" s="111">
        <v>3</v>
      </c>
      <c r="B12" s="111" t="s">
        <v>24</v>
      </c>
      <c r="C12" s="285">
        <v>169.16338170000003</v>
      </c>
      <c r="D12" s="111"/>
      <c r="E12" s="111"/>
      <c r="F12" s="285">
        <v>2096.58192</v>
      </c>
      <c r="G12" s="342"/>
      <c r="H12" s="190">
        <v>3.82777</v>
      </c>
      <c r="I12" s="101">
        <f t="shared" si="3"/>
        <v>2269.5730717</v>
      </c>
      <c r="J12" s="101">
        <v>1916.869</v>
      </c>
      <c r="K12" s="101">
        <v>1129.35991</v>
      </c>
      <c r="L12" s="101">
        <v>91.30767</v>
      </c>
      <c r="M12" s="101">
        <v>731.47946</v>
      </c>
      <c r="N12" s="101">
        <v>14.8754</v>
      </c>
      <c r="O12" s="101">
        <v>16.72795</v>
      </c>
      <c r="P12" s="101">
        <f t="shared" si="4"/>
        <v>1983.7503899999997</v>
      </c>
      <c r="Q12" s="191"/>
      <c r="R12" s="191"/>
      <c r="S12" s="191">
        <f t="shared" si="5"/>
        <v>18.055432693182848</v>
      </c>
      <c r="T12" s="191">
        <f t="shared" si="6"/>
        <v>138.70132122535716</v>
      </c>
      <c r="U12" s="191">
        <f t="shared" si="0"/>
        <v>1268.061231225357</v>
      </c>
      <c r="V12" s="191">
        <v>946.3318055174382</v>
      </c>
      <c r="W12" s="192">
        <v>16</v>
      </c>
      <c r="X12" s="193">
        <f t="shared" si="1"/>
        <v>123.98439937499998</v>
      </c>
      <c r="Y12" s="194">
        <f t="shared" si="7"/>
        <v>180.3409445454545</v>
      </c>
      <c r="Z12" s="194">
        <f t="shared" si="2"/>
        <v>56.93054507729675</v>
      </c>
      <c r="AA12" s="195">
        <f>K12/'Part-I'!P15</f>
        <v>281.4155274921881</v>
      </c>
      <c r="AC12" s="196" t="s">
        <v>24</v>
      </c>
      <c r="AD12" s="196">
        <v>831.20444</v>
      </c>
    </row>
    <row r="13" spans="1:30" s="205" customFormat="1" ht="30.75" customHeight="1">
      <c r="A13" s="111">
        <v>4</v>
      </c>
      <c r="B13" s="111" t="s">
        <v>25</v>
      </c>
      <c r="C13" s="285">
        <v>24.201565</v>
      </c>
      <c r="D13" s="111"/>
      <c r="E13" s="111"/>
      <c r="F13" s="285">
        <v>1277.1554</v>
      </c>
      <c r="G13" s="342"/>
      <c r="H13" s="190">
        <v>1.07188</v>
      </c>
      <c r="I13" s="101">
        <f t="shared" si="3"/>
        <v>1302.4288450000001</v>
      </c>
      <c r="J13" s="101">
        <v>781.29</v>
      </c>
      <c r="K13" s="101">
        <v>705.30574</v>
      </c>
      <c r="L13" s="101">
        <v>54.83488999999999</v>
      </c>
      <c r="M13" s="101">
        <v>416.86273000000006</v>
      </c>
      <c r="N13" s="101">
        <v>9.44818</v>
      </c>
      <c r="O13" s="101">
        <v>6.44637</v>
      </c>
      <c r="P13" s="101">
        <f t="shared" si="4"/>
        <v>1192.8979100000001</v>
      </c>
      <c r="Q13" s="206"/>
      <c r="R13" s="191"/>
      <c r="S13" s="191">
        <f t="shared" si="5"/>
        <v>10.857357877491582</v>
      </c>
      <c r="T13" s="191">
        <f t="shared" si="6"/>
        <v>94.74841988192574</v>
      </c>
      <c r="U13" s="191">
        <f t="shared" si="0"/>
        <v>800.0541598819258</v>
      </c>
      <c r="V13" s="191">
        <v>1457.4699398054706</v>
      </c>
      <c r="W13" s="207">
        <v>12</v>
      </c>
      <c r="X13" s="193">
        <f t="shared" si="1"/>
        <v>99.40815916666668</v>
      </c>
      <c r="Y13" s="194">
        <f t="shared" si="7"/>
        <v>108.44526454545456</v>
      </c>
      <c r="Z13" s="194">
        <f t="shared" si="2"/>
        <v>59.12540663265978</v>
      </c>
      <c r="AA13" s="195">
        <f>K13/'Part-I'!P16</f>
        <v>830.132810752916</v>
      </c>
      <c r="AC13" s="205" t="s">
        <v>25</v>
      </c>
      <c r="AD13" s="205">
        <v>1512.13425</v>
      </c>
    </row>
    <row r="14" spans="1:30" s="196" customFormat="1" ht="30.75" customHeight="1">
      <c r="A14" s="111">
        <v>5</v>
      </c>
      <c r="B14" s="111" t="s">
        <v>26</v>
      </c>
      <c r="C14" s="285">
        <v>86.45723439999999</v>
      </c>
      <c r="D14" s="111"/>
      <c r="E14" s="111"/>
      <c r="F14" s="285">
        <v>2022.77952</v>
      </c>
      <c r="G14" s="342"/>
      <c r="H14" s="190">
        <v>4.654689999999999</v>
      </c>
      <c r="I14" s="101">
        <f t="shared" si="3"/>
        <v>2113.8914443999997</v>
      </c>
      <c r="J14" s="101">
        <v>705.425</v>
      </c>
      <c r="K14" s="101">
        <v>1183.01484</v>
      </c>
      <c r="L14" s="101">
        <v>118.1353</v>
      </c>
      <c r="M14" s="101">
        <v>523.36328</v>
      </c>
      <c r="N14" s="101">
        <v>24.27593</v>
      </c>
      <c r="O14" s="101">
        <v>16.281390000000002</v>
      </c>
      <c r="P14" s="101">
        <f t="shared" si="4"/>
        <v>1865.0707400000001</v>
      </c>
      <c r="Q14" s="191"/>
      <c r="R14" s="191"/>
      <c r="S14" s="191">
        <f t="shared" si="5"/>
        <v>16.97525020478748</v>
      </c>
      <c r="T14" s="191">
        <f t="shared" si="6"/>
        <v>306.4954875224787</v>
      </c>
      <c r="U14" s="191">
        <f t="shared" si="0"/>
        <v>1489.5103275224787</v>
      </c>
      <c r="V14" s="191">
        <v>1030.059143208207</v>
      </c>
      <c r="W14" s="192">
        <v>11</v>
      </c>
      <c r="X14" s="193">
        <f t="shared" si="1"/>
        <v>169.55188545454547</v>
      </c>
      <c r="Y14" s="194">
        <f t="shared" si="7"/>
        <v>169.55188545454547</v>
      </c>
      <c r="Z14" s="194">
        <f t="shared" si="2"/>
        <v>63.43002517963474</v>
      </c>
      <c r="AA14" s="195">
        <f>K14/'Part-I'!P17</f>
        <v>248.91741011311612</v>
      </c>
      <c r="AC14" s="196" t="s">
        <v>26</v>
      </c>
      <c r="AD14" s="196">
        <v>866.67451</v>
      </c>
    </row>
    <row r="15" spans="1:30" s="199" customFormat="1" ht="30.75" customHeight="1">
      <c r="A15" s="111">
        <v>6</v>
      </c>
      <c r="B15" s="111" t="s">
        <v>27</v>
      </c>
      <c r="C15" s="285">
        <v>25.046491600000003</v>
      </c>
      <c r="D15" s="111"/>
      <c r="E15" s="111"/>
      <c r="F15" s="285">
        <v>1906.837</v>
      </c>
      <c r="G15" s="342"/>
      <c r="H15" s="190">
        <v>4.8861</v>
      </c>
      <c r="I15" s="101">
        <f t="shared" si="3"/>
        <v>1936.7695916</v>
      </c>
      <c r="J15" s="199">
        <v>1152.572</v>
      </c>
      <c r="K15" s="101">
        <v>744.3083</v>
      </c>
      <c r="L15" s="101">
        <v>138.692495</v>
      </c>
      <c r="M15" s="101">
        <v>890.11829</v>
      </c>
      <c r="N15" s="101">
        <v>27.415129999999998</v>
      </c>
      <c r="O15" s="101">
        <v>42.91257</v>
      </c>
      <c r="P15" s="101">
        <f t="shared" si="4"/>
        <v>1843.446785</v>
      </c>
      <c r="Q15" s="200"/>
      <c r="R15" s="200"/>
      <c r="S15" s="191">
        <f t="shared" si="5"/>
        <v>16.778436197324112</v>
      </c>
      <c r="T15" s="191">
        <f t="shared" si="6"/>
        <v>182.16948641900686</v>
      </c>
      <c r="U15" s="191">
        <f t="shared" si="0"/>
        <v>926.4777864190069</v>
      </c>
      <c r="V15" s="191">
        <v>853.5047831584388</v>
      </c>
      <c r="W15" s="201">
        <v>11</v>
      </c>
      <c r="X15" s="203">
        <f t="shared" si="1"/>
        <v>167.58607136363636</v>
      </c>
      <c r="Y15" s="203">
        <f t="shared" si="7"/>
        <v>167.58607136363636</v>
      </c>
      <c r="Z15" s="203">
        <f t="shared" si="2"/>
        <v>40.375903772020195</v>
      </c>
      <c r="AA15" s="204">
        <f>K15/'Part-I'!P18</f>
        <v>342.6250132343938</v>
      </c>
      <c r="AC15" s="199" t="s">
        <v>27</v>
      </c>
      <c r="AD15" s="199">
        <v>952.48678</v>
      </c>
    </row>
    <row r="16" spans="1:30" s="205" customFormat="1" ht="30.75" customHeight="1">
      <c r="A16" s="111">
        <v>7</v>
      </c>
      <c r="B16" s="111" t="s">
        <v>125</v>
      </c>
      <c r="C16" s="285">
        <v>21.261999</v>
      </c>
      <c r="D16" s="111"/>
      <c r="E16" s="111"/>
      <c r="F16" s="285">
        <v>1185.79219</v>
      </c>
      <c r="G16" s="342"/>
      <c r="H16" s="190">
        <v>1.7702499999999994</v>
      </c>
      <c r="I16" s="101">
        <f t="shared" si="3"/>
        <v>1208.824439</v>
      </c>
      <c r="J16" s="308">
        <v>765.225</v>
      </c>
      <c r="K16" s="309">
        <v>807.2969499999999</v>
      </c>
      <c r="L16" s="208">
        <v>71.45512500000001</v>
      </c>
      <c r="M16" s="208">
        <v>201.89328999999998</v>
      </c>
      <c r="N16" s="208">
        <v>11.109000000000004</v>
      </c>
      <c r="O16" s="208">
        <v>19.407759999999996</v>
      </c>
      <c r="P16" s="101">
        <f t="shared" si="4"/>
        <v>1111.1621249999998</v>
      </c>
      <c r="Q16" s="206"/>
      <c r="R16" s="191"/>
      <c r="S16" s="191">
        <f t="shared" si="5"/>
        <v>10.113426094475287</v>
      </c>
      <c r="T16" s="191">
        <f t="shared" si="6"/>
        <v>171.67793838134463</v>
      </c>
      <c r="U16" s="191">
        <f t="shared" si="0"/>
        <v>978.9748883813445</v>
      </c>
      <c r="V16" s="191">
        <v>527.0330525286279</v>
      </c>
      <c r="W16" s="207">
        <v>10</v>
      </c>
      <c r="X16" s="194">
        <f t="shared" si="1"/>
        <v>111.11621249999999</v>
      </c>
      <c r="Y16" s="209">
        <f t="shared" si="7"/>
        <v>101.01473863636362</v>
      </c>
      <c r="Z16" s="194" t="e">
        <f>(#REF!/P16)*100</f>
        <v>#REF!</v>
      </c>
      <c r="AA16" s="195" t="e">
        <f>#REF!/'Part-I'!#REF!</f>
        <v>#REF!</v>
      </c>
      <c r="AC16" s="205" t="s">
        <v>28</v>
      </c>
      <c r="AD16" s="205">
        <v>466.60143</v>
      </c>
    </row>
    <row r="17" spans="1:30" s="196" customFormat="1" ht="30.75" customHeight="1">
      <c r="A17" s="111">
        <v>8</v>
      </c>
      <c r="B17" s="111" t="s">
        <v>29</v>
      </c>
      <c r="C17" s="285">
        <v>37.7467318</v>
      </c>
      <c r="D17" s="111"/>
      <c r="E17" s="111"/>
      <c r="F17" s="285">
        <v>813.78154</v>
      </c>
      <c r="G17" s="342"/>
      <c r="H17" s="190">
        <v>1.09373</v>
      </c>
      <c r="I17" s="101">
        <f t="shared" si="3"/>
        <v>852.6220018</v>
      </c>
      <c r="J17" s="101">
        <v>587.953</v>
      </c>
      <c r="K17" s="101">
        <v>532.89481</v>
      </c>
      <c r="L17" s="101">
        <v>37.252845</v>
      </c>
      <c r="M17" s="101">
        <v>133.20567</v>
      </c>
      <c r="N17" s="101">
        <v>1.7504699999999997</v>
      </c>
      <c r="O17" s="101">
        <v>5.803049999999999</v>
      </c>
      <c r="P17" s="101">
        <f t="shared" si="4"/>
        <v>710.906845</v>
      </c>
      <c r="Q17" s="191"/>
      <c r="R17" s="191"/>
      <c r="S17" s="191">
        <f t="shared" si="5"/>
        <v>6.470436379357423</v>
      </c>
      <c r="T17" s="191">
        <f t="shared" si="6"/>
        <v>108.56380395989336</v>
      </c>
      <c r="U17" s="191">
        <f t="shared" si="0"/>
        <v>641.4586139598933</v>
      </c>
      <c r="V17" s="191">
        <v>394.9048928760487</v>
      </c>
      <c r="W17" s="192">
        <v>12</v>
      </c>
      <c r="X17" s="194">
        <f t="shared" si="1"/>
        <v>59.24223708333333</v>
      </c>
      <c r="Y17" s="194">
        <f t="shared" si="7"/>
        <v>64.627895</v>
      </c>
      <c r="Z17" s="194">
        <f t="shared" si="2"/>
        <v>74.95986481885683</v>
      </c>
      <c r="AA17" s="195">
        <f>K17/'Part-I'!P20</f>
        <v>203.1762797294515</v>
      </c>
      <c r="AC17" s="196" t="s">
        <v>147</v>
      </c>
      <c r="AD17" s="196">
        <v>402.7251</v>
      </c>
    </row>
    <row r="18" spans="1:30" s="196" customFormat="1" ht="30.75" customHeight="1">
      <c r="A18" s="122">
        <v>9</v>
      </c>
      <c r="B18" s="122" t="s">
        <v>30</v>
      </c>
      <c r="C18" s="286">
        <v>26.9721617</v>
      </c>
      <c r="D18" s="122"/>
      <c r="E18" s="122"/>
      <c r="F18" s="286">
        <v>418.3859</v>
      </c>
      <c r="G18" s="342"/>
      <c r="H18" s="190">
        <v>0.36446</v>
      </c>
      <c r="I18" s="101">
        <f t="shared" si="3"/>
        <v>445.7225217</v>
      </c>
      <c r="J18" s="310">
        <v>194.259</v>
      </c>
      <c r="K18" s="311">
        <v>287.68198</v>
      </c>
      <c r="L18" s="311">
        <v>26.406789999999997</v>
      </c>
      <c r="M18" s="311">
        <v>74.43548000000001</v>
      </c>
      <c r="N18" s="311">
        <v>3.2548600000000003</v>
      </c>
      <c r="O18" s="311">
        <v>2.4504099999999998</v>
      </c>
      <c r="P18" s="101">
        <f t="shared" si="4"/>
        <v>394.22952000000004</v>
      </c>
      <c r="Q18" s="191"/>
      <c r="R18" s="191"/>
      <c r="S18" s="191">
        <f t="shared" si="5"/>
        <v>3.588145262583053</v>
      </c>
      <c r="T18" s="191">
        <f t="shared" si="6"/>
        <v>36.28844192937533</v>
      </c>
      <c r="U18" s="191">
        <f t="shared" si="0"/>
        <v>323.97042192937533</v>
      </c>
      <c r="V18" s="191">
        <v>329.2062499634278</v>
      </c>
      <c r="W18" s="192">
        <v>5</v>
      </c>
      <c r="X18" s="194">
        <f t="shared" si="1"/>
        <v>78.845904</v>
      </c>
      <c r="Y18" s="210">
        <f t="shared" si="7"/>
        <v>35.83904727272728</v>
      </c>
      <c r="Z18" s="194" t="e">
        <f>(#REF!/P18)*100</f>
        <v>#REF!</v>
      </c>
      <c r="AA18" s="195" t="e">
        <f>#REF!/'Part-I'!P21</f>
        <v>#REF!</v>
      </c>
      <c r="AC18" s="196" t="s">
        <v>30</v>
      </c>
      <c r="AD18" s="196">
        <v>230.73651</v>
      </c>
    </row>
    <row r="19" spans="1:178" s="208" customFormat="1" ht="30.75" customHeight="1">
      <c r="A19" s="111">
        <v>10</v>
      </c>
      <c r="B19" s="111" t="s">
        <v>31</v>
      </c>
      <c r="C19" s="285">
        <v>107.697496</v>
      </c>
      <c r="D19" s="111"/>
      <c r="E19" s="111"/>
      <c r="F19" s="285">
        <v>977.8668</v>
      </c>
      <c r="G19" s="342"/>
      <c r="H19" s="190">
        <v>2.42383</v>
      </c>
      <c r="I19" s="101">
        <f t="shared" si="3"/>
        <v>1087.988126</v>
      </c>
      <c r="J19" s="101">
        <v>606.568</v>
      </c>
      <c r="K19" s="101">
        <v>582.1435299999999</v>
      </c>
      <c r="L19" s="101">
        <v>42.09581</v>
      </c>
      <c r="M19" s="101">
        <v>174.62244</v>
      </c>
      <c r="N19" s="101">
        <v>18.28347</v>
      </c>
      <c r="O19" s="101">
        <v>4.5727899999999995</v>
      </c>
      <c r="P19" s="101">
        <f t="shared" si="4"/>
        <v>821.71804</v>
      </c>
      <c r="Q19" s="200"/>
      <c r="R19" s="200"/>
      <c r="S19" s="191">
        <f t="shared" si="5"/>
        <v>7.479002821516338</v>
      </c>
      <c r="T19" s="191">
        <f t="shared" si="6"/>
        <v>48.39241193765613</v>
      </c>
      <c r="U19" s="191">
        <f t="shared" si="0"/>
        <v>630.535941937656</v>
      </c>
      <c r="V19" s="191">
        <v>421.40043101378836</v>
      </c>
      <c r="W19" s="201">
        <v>16</v>
      </c>
      <c r="X19" s="203">
        <f t="shared" si="1"/>
        <v>51.3573775</v>
      </c>
      <c r="Y19" s="190">
        <f t="shared" si="7"/>
        <v>74.70164</v>
      </c>
      <c r="Z19" s="203">
        <f t="shared" si="2"/>
        <v>70.8446817110161</v>
      </c>
      <c r="AA19" s="204">
        <f>K19/'Part-I'!P22</f>
        <v>277.67134584931216</v>
      </c>
      <c r="AB19" s="199"/>
      <c r="AC19" s="199" t="s">
        <v>31</v>
      </c>
      <c r="AD19" s="199">
        <v>677.9344</v>
      </c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211"/>
    </row>
    <row r="20" spans="1:30" s="205" customFormat="1" ht="30.75" customHeight="1">
      <c r="A20" s="123">
        <v>11</v>
      </c>
      <c r="B20" s="123" t="s">
        <v>32</v>
      </c>
      <c r="C20" s="287">
        <v>20.9905688</v>
      </c>
      <c r="D20" s="123"/>
      <c r="E20" s="123"/>
      <c r="F20" s="287">
        <v>596.90794</v>
      </c>
      <c r="G20" s="342"/>
      <c r="H20" s="190">
        <v>1.39223</v>
      </c>
      <c r="I20" s="101">
        <f t="shared" si="3"/>
        <v>619.2907388000001</v>
      </c>
      <c r="J20" s="312">
        <v>303.998</v>
      </c>
      <c r="K20" s="311">
        <v>364.33024</v>
      </c>
      <c r="L20" s="311">
        <v>33.51129</v>
      </c>
      <c r="M20" s="311">
        <v>171.40482000000003</v>
      </c>
      <c r="N20" s="311">
        <v>1.5881699999999999</v>
      </c>
      <c r="O20" s="311">
        <v>6.86114</v>
      </c>
      <c r="P20" s="101">
        <f t="shared" si="4"/>
        <v>577.6956600000001</v>
      </c>
      <c r="Q20" s="206"/>
      <c r="R20" s="191"/>
      <c r="S20" s="191">
        <f t="shared" si="5"/>
        <v>5.257992718667516</v>
      </c>
      <c r="T20" s="191">
        <f t="shared" si="6"/>
        <v>18.866441664183036</v>
      </c>
      <c r="U20" s="191">
        <f t="shared" si="0"/>
        <v>383.196681664183</v>
      </c>
      <c r="V20" s="191">
        <v>284.0693844620202</v>
      </c>
      <c r="W20" s="207">
        <v>5</v>
      </c>
      <c r="X20" s="194">
        <f t="shared" si="1"/>
        <v>115.53913200000002</v>
      </c>
      <c r="Y20" s="209">
        <f t="shared" si="7"/>
        <v>52.51778727272728</v>
      </c>
      <c r="Z20" s="194" t="e">
        <f>(#REF!/P20)*100</f>
        <v>#REF!</v>
      </c>
      <c r="AA20" s="195" t="e">
        <f>#REF!/'Part-I'!P23</f>
        <v>#REF!</v>
      </c>
      <c r="AC20" s="205" t="s">
        <v>32</v>
      </c>
      <c r="AD20" s="205">
        <v>243.09251</v>
      </c>
    </row>
    <row r="21" spans="1:30" s="196" customFormat="1" ht="30.75" customHeight="1">
      <c r="A21" s="111">
        <v>12</v>
      </c>
      <c r="B21" s="111" t="s">
        <v>33</v>
      </c>
      <c r="C21" s="285">
        <v>23.7163081</v>
      </c>
      <c r="D21" s="111"/>
      <c r="E21" s="111"/>
      <c r="F21" s="285">
        <v>521.0673</v>
      </c>
      <c r="G21" s="342"/>
      <c r="H21" s="190">
        <v>1.37428</v>
      </c>
      <c r="I21" s="101">
        <f t="shared" si="3"/>
        <v>546.1578881</v>
      </c>
      <c r="J21" s="101">
        <v>311.946</v>
      </c>
      <c r="K21" s="101">
        <v>312.96732000000003</v>
      </c>
      <c r="L21" s="101">
        <v>22.7091</v>
      </c>
      <c r="M21" s="101">
        <v>65.34324000000001</v>
      </c>
      <c r="N21" s="101">
        <v>0.79504</v>
      </c>
      <c r="O21" s="313">
        <v>2.38078</v>
      </c>
      <c r="P21" s="101">
        <f t="shared" si="4"/>
        <v>404.19548000000003</v>
      </c>
      <c r="Q21" s="191">
        <v>51.19127999999999</v>
      </c>
      <c r="R21" s="191"/>
      <c r="S21" s="191">
        <f t="shared" si="5"/>
        <v>3.6788520979339223</v>
      </c>
      <c r="T21" s="191">
        <f t="shared" si="6"/>
        <v>27.514145220389103</v>
      </c>
      <c r="U21" s="191">
        <f t="shared" si="0"/>
        <v>340.4814652203891</v>
      </c>
      <c r="V21" s="191">
        <v>217.44448577735142</v>
      </c>
      <c r="W21" s="192">
        <v>12</v>
      </c>
      <c r="X21" s="194">
        <f t="shared" si="1"/>
        <v>33.68295666666667</v>
      </c>
      <c r="Y21" s="194">
        <f t="shared" si="7"/>
        <v>36.74504363636364</v>
      </c>
      <c r="Z21" s="194">
        <f t="shared" si="2"/>
        <v>77.42969317717258</v>
      </c>
      <c r="AA21" s="195">
        <f>K21/'Part-I'!P24</f>
        <v>316.8807978534906</v>
      </c>
      <c r="AC21" s="196" t="s">
        <v>33</v>
      </c>
      <c r="AD21" s="196">
        <v>282.2</v>
      </c>
    </row>
    <row r="22" spans="1:30" s="196" customFormat="1" ht="30.75" customHeight="1">
      <c r="A22" s="111">
        <v>13</v>
      </c>
      <c r="B22" s="111" t="s">
        <v>34</v>
      </c>
      <c r="C22" s="285">
        <v>78.77025230000001</v>
      </c>
      <c r="D22" s="111"/>
      <c r="E22" s="111"/>
      <c r="F22" s="285">
        <v>790.663</v>
      </c>
      <c r="G22" s="343"/>
      <c r="H22" s="190">
        <v>0.98518</v>
      </c>
      <c r="I22" s="101">
        <f>SUM(C22:H22)</f>
        <v>870.4184323000001</v>
      </c>
      <c r="J22" s="101">
        <v>361.759</v>
      </c>
      <c r="K22" s="101">
        <v>649.43899</v>
      </c>
      <c r="L22" s="101">
        <v>46.24804</v>
      </c>
      <c r="M22" s="101">
        <v>104.05774</v>
      </c>
      <c r="N22" s="101">
        <v>22.90421</v>
      </c>
      <c r="O22" s="313">
        <v>6.27848</v>
      </c>
      <c r="P22" s="101">
        <f t="shared" si="4"/>
        <v>828.92746</v>
      </c>
      <c r="Q22" s="191"/>
      <c r="R22" s="191"/>
      <c r="S22" s="191">
        <f t="shared" si="5"/>
        <v>7.544620551560936</v>
      </c>
      <c r="T22" s="191">
        <f t="shared" si="6"/>
        <v>39.6695599252167</v>
      </c>
      <c r="U22" s="191">
        <f t="shared" si="0"/>
        <v>689.1085499252167</v>
      </c>
      <c r="V22" s="191">
        <v>551.7063168440602</v>
      </c>
      <c r="W22" s="192">
        <v>14</v>
      </c>
      <c r="X22" s="194">
        <f t="shared" si="1"/>
        <v>59.20910428571428</v>
      </c>
      <c r="Y22" s="194">
        <f t="shared" si="7"/>
        <v>75.35704181818181</v>
      </c>
      <c r="Z22" s="194">
        <f t="shared" si="2"/>
        <v>78.34690263488194</v>
      </c>
      <c r="AA22" s="195">
        <f>K22/'Part-I'!P25</f>
        <v>457.22260630808216</v>
      </c>
      <c r="AC22" s="196" t="s">
        <v>34</v>
      </c>
      <c r="AD22" s="196">
        <v>641.19701</v>
      </c>
    </row>
    <row r="23" spans="1:26" s="215" customFormat="1" ht="30.75" customHeight="1">
      <c r="A23" s="99"/>
      <c r="B23" s="99" t="s">
        <v>5</v>
      </c>
      <c r="C23" s="288">
        <f>SUM(C10:C22)</f>
        <v>656.3840165000001</v>
      </c>
      <c r="D23" s="99">
        <f>SUM(D10:D22)</f>
        <v>0</v>
      </c>
      <c r="E23" s="99">
        <f>SUM(E10:E22)</f>
        <v>0</v>
      </c>
      <c r="F23" s="100">
        <f>SUM(F10:F22)</f>
        <v>14525.810620000002</v>
      </c>
      <c r="G23" s="112"/>
      <c r="H23" s="100">
        <f aca="true" t="shared" si="8" ref="H23:P23">SUM(H10:H22)</f>
        <v>28.21238</v>
      </c>
      <c r="I23" s="101">
        <f>SUM(C23:H23)</f>
        <v>15210.407016500003</v>
      </c>
      <c r="J23" s="100">
        <f>SUM(J10:J22)</f>
        <v>8454.654999999999</v>
      </c>
      <c r="K23" s="100">
        <f t="shared" si="8"/>
        <v>8284.473549999999</v>
      </c>
      <c r="L23" s="100">
        <f t="shared" si="8"/>
        <v>772.2304650000001</v>
      </c>
      <c r="M23" s="100">
        <f t="shared" si="8"/>
        <v>4150.946690000001</v>
      </c>
      <c r="N23" s="100">
        <f t="shared" si="8"/>
        <v>184.6771</v>
      </c>
      <c r="O23" s="100">
        <f t="shared" si="8"/>
        <v>144.48899</v>
      </c>
      <c r="P23" s="100">
        <f t="shared" si="8"/>
        <v>13536.816794999999</v>
      </c>
      <c r="Q23" s="212"/>
      <c r="R23" s="191"/>
      <c r="S23" s="191">
        <f>I24-P24</f>
        <v>59.109999999999985</v>
      </c>
      <c r="T23" s="191"/>
      <c r="U23" s="191"/>
      <c r="V23" s="191"/>
      <c r="W23" s="213">
        <f>SUM(W10:W22)</f>
        <v>146</v>
      </c>
      <c r="X23" s="194">
        <f t="shared" si="1"/>
        <v>92.71792325342464</v>
      </c>
      <c r="Y23" s="214">
        <f t="shared" si="7"/>
        <v>1230.6197086363636</v>
      </c>
      <c r="Z23" s="214">
        <f>(K23/P23)*100</f>
        <v>61.19956911184599</v>
      </c>
    </row>
    <row r="24" spans="1:26" s="196" customFormat="1" ht="30.75" customHeight="1">
      <c r="A24" s="111">
        <v>1</v>
      </c>
      <c r="B24" s="111" t="s">
        <v>46</v>
      </c>
      <c r="C24" s="101">
        <v>44.3</v>
      </c>
      <c r="D24" s="101"/>
      <c r="E24" s="101"/>
      <c r="F24" s="101">
        <v>45.15</v>
      </c>
      <c r="G24" s="248"/>
      <c r="H24" s="101">
        <v>0</v>
      </c>
      <c r="I24" s="101">
        <f>SUM(C24:H24)</f>
        <v>89.44999999999999</v>
      </c>
      <c r="J24" s="101"/>
      <c r="K24" s="101">
        <v>9.96</v>
      </c>
      <c r="L24" s="101">
        <v>2.66</v>
      </c>
      <c r="M24" s="101">
        <v>17.72</v>
      </c>
      <c r="N24" s="101">
        <v>0</v>
      </c>
      <c r="O24" s="101">
        <v>0</v>
      </c>
      <c r="P24" s="101">
        <f>SUM(K24:O24)</f>
        <v>30.34</v>
      </c>
      <c r="W24" s="249">
        <f>P27-O27-N27</f>
        <v>13237.990704999998</v>
      </c>
      <c r="X24" s="189"/>
      <c r="Y24" s="189">
        <f>P23/146</f>
        <v>92.71792325342464</v>
      </c>
      <c r="Z24" s="189"/>
    </row>
    <row r="25" spans="1:26" s="196" customFormat="1" ht="30.75" customHeight="1">
      <c r="A25" s="111">
        <v>2</v>
      </c>
      <c r="B25" s="111" t="s">
        <v>99</v>
      </c>
      <c r="C25" s="101">
        <v>727.12</v>
      </c>
      <c r="D25" s="101"/>
      <c r="E25" s="101"/>
      <c r="F25" s="289">
        <f>1520000000/100000</f>
        <v>15200</v>
      </c>
      <c r="G25" s="101"/>
      <c r="H25" s="101">
        <v>0</v>
      </c>
      <c r="I25" s="101">
        <f>SUM(C25:H25)</f>
        <v>15927.12</v>
      </c>
      <c r="J25" s="101"/>
      <c r="K25" s="101">
        <v>0</v>
      </c>
      <c r="L25" s="101">
        <v>0</v>
      </c>
      <c r="M25" s="101">
        <v>0</v>
      </c>
      <c r="N25" s="101">
        <v>43.772852876025524</v>
      </c>
      <c r="O25" s="101">
        <v>3.47</v>
      </c>
      <c r="P25" s="101">
        <f>N25+O25</f>
        <v>47.24285287602552</v>
      </c>
      <c r="U25" s="191"/>
      <c r="W25" s="189"/>
      <c r="X25" s="189"/>
      <c r="Y25" s="189"/>
      <c r="Z25" s="189"/>
    </row>
    <row r="26" spans="1:26" s="205" customFormat="1" ht="30.75" customHeight="1">
      <c r="A26" s="111"/>
      <c r="B26" s="111" t="s">
        <v>5</v>
      </c>
      <c r="C26" s="101">
        <f>SUM(C24:C25)</f>
        <v>771.42</v>
      </c>
      <c r="D26" s="101">
        <f>SUM(D24:D25)</f>
        <v>0</v>
      </c>
      <c r="E26" s="101">
        <f>SUM(E24:E25)</f>
        <v>0</v>
      </c>
      <c r="F26" s="101">
        <f>F25</f>
        <v>15200</v>
      </c>
      <c r="G26" s="101">
        <f>SUM(G24:G25)</f>
        <v>0</v>
      </c>
      <c r="H26" s="101">
        <v>0</v>
      </c>
      <c r="I26" s="101">
        <f>SUM(I24:I25)</f>
        <v>16016.570000000002</v>
      </c>
      <c r="J26" s="101"/>
      <c r="K26" s="101">
        <f>SUM(K24:K25)</f>
        <v>9.96</v>
      </c>
      <c r="L26" s="101">
        <f>SUM(L24:L25)</f>
        <v>2.66</v>
      </c>
      <c r="M26" s="101">
        <f>SUM(M24:M25)</f>
        <v>17.72</v>
      </c>
      <c r="N26" s="101">
        <f>SUM(N24:N25)</f>
        <v>43.772852876025524</v>
      </c>
      <c r="O26" s="101">
        <f>SUM(O24:O25)</f>
        <v>3.47</v>
      </c>
      <c r="P26" s="101">
        <f>SUM(K26:O26)</f>
        <v>77.58285287602553</v>
      </c>
      <c r="R26" s="216"/>
      <c r="S26" s="216"/>
      <c r="T26" s="216"/>
      <c r="U26" s="216"/>
      <c r="V26" s="216"/>
      <c r="W26" s="217"/>
      <c r="X26" s="217"/>
      <c r="Y26" s="217"/>
      <c r="Z26" s="217"/>
    </row>
    <row r="27" spans="1:26" s="215" customFormat="1" ht="30.75" customHeight="1">
      <c r="A27" s="99"/>
      <c r="B27" s="99" t="s">
        <v>47</v>
      </c>
      <c r="C27" s="288">
        <f aca="true" t="shared" si="9" ref="C27:O27">C23+C26</f>
        <v>1427.8040165000002</v>
      </c>
      <c r="D27" s="99">
        <f t="shared" si="9"/>
        <v>0</v>
      </c>
      <c r="E27" s="99">
        <f>E26</f>
        <v>0</v>
      </c>
      <c r="F27" s="100">
        <f>F26</f>
        <v>15200</v>
      </c>
      <c r="G27" s="100">
        <f>G23+G26</f>
        <v>0</v>
      </c>
      <c r="H27" s="100">
        <f t="shared" si="9"/>
        <v>28.21238</v>
      </c>
      <c r="I27" s="100">
        <f>SUM(C27:H27)</f>
        <v>16656.0163965</v>
      </c>
      <c r="J27" s="100">
        <f>J23</f>
        <v>8454.654999999999</v>
      </c>
      <c r="K27" s="100">
        <f t="shared" si="9"/>
        <v>8294.433549999998</v>
      </c>
      <c r="L27" s="100">
        <f t="shared" si="9"/>
        <v>774.8904650000001</v>
      </c>
      <c r="M27" s="100">
        <f t="shared" si="9"/>
        <v>4168.666690000001</v>
      </c>
      <c r="N27" s="100">
        <f t="shared" si="9"/>
        <v>228.44995287602552</v>
      </c>
      <c r="O27" s="100">
        <f t="shared" si="9"/>
        <v>147.95899</v>
      </c>
      <c r="P27" s="100">
        <f>P23+P26</f>
        <v>13614.399647876024</v>
      </c>
      <c r="S27" s="218">
        <f>P27-O27-N27</f>
        <v>13237.990704999998</v>
      </c>
      <c r="W27" s="219"/>
      <c r="X27" s="219"/>
      <c r="Y27" s="219"/>
      <c r="Z27" s="219"/>
    </row>
    <row r="28" spans="1:177" s="222" customFormat="1" ht="33" customHeight="1">
      <c r="A28" s="220"/>
      <c r="B28" s="338"/>
      <c r="C28" s="338"/>
      <c r="D28" s="338"/>
      <c r="E28" s="338"/>
      <c r="F28" s="338"/>
      <c r="G28" s="338"/>
      <c r="H28" s="338"/>
      <c r="I28" s="338"/>
      <c r="J28" s="338"/>
      <c r="K28" s="221"/>
      <c r="N28" s="223"/>
      <c r="O28" s="223"/>
      <c r="P28" s="224"/>
      <c r="R28" s="225"/>
      <c r="S28" s="226"/>
      <c r="T28" s="225"/>
      <c r="U28" s="225"/>
      <c r="V28" s="225"/>
      <c r="AB28" s="225"/>
      <c r="AC28" s="225"/>
      <c r="AD28" s="225"/>
      <c r="AE28" s="225"/>
      <c r="AF28" s="225"/>
      <c r="AG28" s="225"/>
      <c r="AH28" s="225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5"/>
      <c r="BN28" s="225"/>
      <c r="BO28" s="225"/>
      <c r="BP28" s="225"/>
      <c r="BQ28" s="225"/>
      <c r="BR28" s="225"/>
      <c r="BS28" s="225"/>
      <c r="BT28" s="225"/>
      <c r="BU28" s="225"/>
      <c r="BV28" s="225"/>
      <c r="BW28" s="225"/>
      <c r="BX28" s="225"/>
      <c r="BY28" s="225"/>
      <c r="BZ28" s="225"/>
      <c r="CA28" s="225"/>
      <c r="CB28" s="225"/>
      <c r="CC28" s="225"/>
      <c r="CD28" s="225"/>
      <c r="CE28" s="225"/>
      <c r="CF28" s="225"/>
      <c r="CG28" s="225"/>
      <c r="CH28" s="225"/>
      <c r="CI28" s="225"/>
      <c r="CJ28" s="225"/>
      <c r="CK28" s="225"/>
      <c r="CL28" s="225"/>
      <c r="CM28" s="225"/>
      <c r="CN28" s="225"/>
      <c r="CO28" s="225"/>
      <c r="CP28" s="225"/>
      <c r="CQ28" s="225"/>
      <c r="CR28" s="225"/>
      <c r="CS28" s="225"/>
      <c r="CT28" s="225"/>
      <c r="CU28" s="225"/>
      <c r="CV28" s="225"/>
      <c r="CW28" s="225"/>
      <c r="CX28" s="225"/>
      <c r="CY28" s="225"/>
      <c r="CZ28" s="225"/>
      <c r="DA28" s="225"/>
      <c r="DB28" s="225"/>
      <c r="DC28" s="225"/>
      <c r="DD28" s="225"/>
      <c r="DE28" s="225"/>
      <c r="DF28" s="225"/>
      <c r="DG28" s="225"/>
      <c r="DH28" s="225"/>
      <c r="DI28" s="225"/>
      <c r="DJ28" s="225"/>
      <c r="DK28" s="225"/>
      <c r="DL28" s="225"/>
      <c r="DM28" s="225"/>
      <c r="DN28" s="225"/>
      <c r="DO28" s="225"/>
      <c r="DP28" s="225"/>
      <c r="DQ28" s="225"/>
      <c r="DR28" s="225"/>
      <c r="DS28" s="225"/>
      <c r="DT28" s="225"/>
      <c r="DU28" s="225"/>
      <c r="DV28" s="225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5"/>
      <c r="EH28" s="225"/>
      <c r="EI28" s="225"/>
      <c r="EJ28" s="225"/>
      <c r="EK28" s="225"/>
      <c r="EL28" s="225"/>
      <c r="EM28" s="225"/>
      <c r="EN28" s="225"/>
      <c r="EO28" s="225"/>
      <c r="EP28" s="225"/>
      <c r="EQ28" s="225"/>
      <c r="ER28" s="225"/>
      <c r="ES28" s="225"/>
      <c r="ET28" s="225"/>
      <c r="EU28" s="225"/>
      <c r="EV28" s="225"/>
      <c r="EW28" s="225"/>
      <c r="EX28" s="225"/>
      <c r="EY28" s="225"/>
      <c r="EZ28" s="225"/>
      <c r="FA28" s="225"/>
      <c r="FB28" s="225"/>
      <c r="FC28" s="225"/>
      <c r="FD28" s="225"/>
      <c r="FE28" s="225"/>
      <c r="FF28" s="225"/>
      <c r="FG28" s="225"/>
      <c r="FH28" s="225"/>
      <c r="FI28" s="225"/>
      <c r="FJ28" s="225"/>
      <c r="FK28" s="225"/>
      <c r="FL28" s="225"/>
      <c r="FM28" s="225"/>
      <c r="FN28" s="225"/>
      <c r="FO28" s="225"/>
      <c r="FP28" s="225"/>
      <c r="FQ28" s="225"/>
      <c r="FR28" s="225"/>
      <c r="FS28" s="225"/>
      <c r="FT28" s="225"/>
      <c r="FU28" s="225"/>
    </row>
    <row r="29" spans="1:177" s="183" customFormat="1" ht="41.25" customHeight="1">
      <c r="A29" s="220"/>
      <c r="B29" s="338"/>
      <c r="C29" s="338"/>
      <c r="D29" s="338"/>
      <c r="E29" s="338"/>
      <c r="F29" s="338"/>
      <c r="G29" s="338"/>
      <c r="H29" s="338"/>
      <c r="I29" s="338"/>
      <c r="J29" s="338"/>
      <c r="K29" s="227"/>
      <c r="L29" s="227"/>
      <c r="M29" s="337" t="s">
        <v>120</v>
      </c>
      <c r="N29" s="337"/>
      <c r="O29" s="337"/>
      <c r="P29" s="228"/>
      <c r="Q29" s="229"/>
      <c r="R29" s="229"/>
      <c r="S29" s="230"/>
      <c r="T29" s="229"/>
      <c r="U29" s="229"/>
      <c r="V29" s="229"/>
      <c r="W29" s="231"/>
      <c r="Y29" s="232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  <c r="EN29" s="188"/>
      <c r="EO29" s="188"/>
      <c r="EP29" s="188"/>
      <c r="EQ29" s="188"/>
      <c r="ER29" s="188"/>
      <c r="ES29" s="188"/>
      <c r="ET29" s="188"/>
      <c r="EU29" s="188"/>
      <c r="EV29" s="188"/>
      <c r="EW29" s="188"/>
      <c r="EX29" s="188"/>
      <c r="EY29" s="188"/>
      <c r="EZ29" s="188"/>
      <c r="FA29" s="188"/>
      <c r="FB29" s="188"/>
      <c r="FC29" s="188"/>
      <c r="FD29" s="188"/>
      <c r="FE29" s="188"/>
      <c r="FF29" s="188"/>
      <c r="FG29" s="188"/>
      <c r="FH29" s="188"/>
      <c r="FI29" s="188"/>
      <c r="FJ29" s="188"/>
      <c r="FK29" s="188"/>
      <c r="FL29" s="188"/>
      <c r="FM29" s="188"/>
      <c r="FN29" s="188"/>
      <c r="FO29" s="188"/>
      <c r="FP29" s="188"/>
      <c r="FQ29" s="188"/>
      <c r="FR29" s="188"/>
      <c r="FS29" s="188"/>
      <c r="FT29" s="188"/>
      <c r="FU29" s="188"/>
    </row>
    <row r="30" spans="2:177" s="183" customFormat="1" ht="17.25" customHeight="1">
      <c r="B30" s="338"/>
      <c r="C30" s="338"/>
      <c r="D30" s="338"/>
      <c r="E30" s="338"/>
      <c r="F30" s="338"/>
      <c r="G30" s="338"/>
      <c r="H30" s="338"/>
      <c r="I30" s="338"/>
      <c r="J30" s="338"/>
      <c r="K30" s="233"/>
      <c r="L30" s="184"/>
      <c r="M30" s="107"/>
      <c r="N30" s="234" t="s">
        <v>121</v>
      </c>
      <c r="O30" s="107"/>
      <c r="P30" s="113"/>
      <c r="Q30" s="188"/>
      <c r="R30" s="188"/>
      <c r="S30" s="188"/>
      <c r="T30" s="188"/>
      <c r="U30" s="188"/>
      <c r="V30" s="188"/>
      <c r="W30" s="188"/>
      <c r="X30" s="188"/>
      <c r="Y30" s="188"/>
      <c r="Z30" s="235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  <c r="EN30" s="188"/>
      <c r="EO30" s="188"/>
      <c r="EP30" s="188"/>
      <c r="EQ30" s="188"/>
      <c r="ER30" s="188"/>
      <c r="ES30" s="188"/>
      <c r="ET30" s="188"/>
      <c r="EU30" s="188"/>
      <c r="EV30" s="188"/>
      <c r="EW30" s="188"/>
      <c r="EX30" s="188"/>
      <c r="EY30" s="188"/>
      <c r="EZ30" s="188"/>
      <c r="FA30" s="188"/>
      <c r="FB30" s="188"/>
      <c r="FC30" s="188"/>
      <c r="FD30" s="188"/>
      <c r="FE30" s="188"/>
      <c r="FF30" s="188"/>
      <c r="FG30" s="188"/>
      <c r="FH30" s="188"/>
      <c r="FI30" s="188"/>
      <c r="FJ30" s="188"/>
      <c r="FK30" s="188"/>
      <c r="FL30" s="188"/>
      <c r="FM30" s="188"/>
      <c r="FN30" s="188"/>
      <c r="FO30" s="188"/>
      <c r="FP30" s="188"/>
      <c r="FQ30" s="188"/>
      <c r="FR30" s="188"/>
      <c r="FS30" s="188"/>
      <c r="FT30" s="188"/>
      <c r="FU30" s="188"/>
    </row>
    <row r="31" spans="2:177" s="183" customFormat="1" ht="12.75" customHeight="1">
      <c r="B31" s="338"/>
      <c r="C31" s="338"/>
      <c r="D31" s="338"/>
      <c r="E31" s="338"/>
      <c r="F31" s="338"/>
      <c r="G31" s="338"/>
      <c r="H31" s="338"/>
      <c r="I31" s="338"/>
      <c r="J31" s="338"/>
      <c r="K31" s="233"/>
      <c r="L31" s="184"/>
      <c r="M31" s="184"/>
      <c r="N31" s="234" t="s">
        <v>106</v>
      </c>
      <c r="O31" s="184"/>
      <c r="P31" s="113"/>
      <c r="Q31" s="188"/>
      <c r="R31" s="188"/>
      <c r="S31" s="314"/>
      <c r="T31" s="188"/>
      <c r="U31" s="188"/>
      <c r="V31" s="188"/>
      <c r="W31" s="188"/>
      <c r="X31" s="236"/>
      <c r="Y31" s="188"/>
      <c r="Z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  <c r="EN31" s="188"/>
      <c r="EO31" s="188"/>
      <c r="EP31" s="188"/>
      <c r="EQ31" s="188"/>
      <c r="ER31" s="188"/>
      <c r="ES31" s="188"/>
      <c r="ET31" s="188"/>
      <c r="EU31" s="188"/>
      <c r="EV31" s="188"/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8"/>
      <c r="FK31" s="188"/>
      <c r="FL31" s="188"/>
      <c r="FM31" s="188"/>
      <c r="FN31" s="188"/>
      <c r="FO31" s="188"/>
      <c r="FP31" s="188"/>
      <c r="FQ31" s="188"/>
      <c r="FR31" s="188"/>
      <c r="FS31" s="188"/>
      <c r="FT31" s="188"/>
      <c r="FU31" s="188"/>
    </row>
    <row r="32" spans="2:177" s="183" customFormat="1" ht="12.75" customHeight="1">
      <c r="B32" s="338"/>
      <c r="C32" s="338"/>
      <c r="D32" s="338"/>
      <c r="E32" s="338"/>
      <c r="F32" s="338"/>
      <c r="G32" s="338"/>
      <c r="H32" s="338"/>
      <c r="I32" s="338"/>
      <c r="J32" s="338"/>
      <c r="K32" s="184"/>
      <c r="L32" s="227"/>
      <c r="M32" s="237"/>
      <c r="N32" s="238" t="s">
        <v>122</v>
      </c>
      <c r="O32" s="107"/>
      <c r="P32" s="113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88"/>
      <c r="EW32" s="188"/>
      <c r="EX32" s="188"/>
      <c r="EY32" s="188"/>
      <c r="EZ32" s="188"/>
      <c r="FA32" s="188"/>
      <c r="FB32" s="188"/>
      <c r="FC32" s="188"/>
      <c r="FD32" s="188"/>
      <c r="FE32" s="188"/>
      <c r="FF32" s="188"/>
      <c r="FG32" s="188"/>
      <c r="FH32" s="188"/>
      <c r="FI32" s="188"/>
      <c r="FJ32" s="188"/>
      <c r="FK32" s="188"/>
      <c r="FL32" s="188"/>
      <c r="FM32" s="188"/>
      <c r="FN32" s="188"/>
      <c r="FO32" s="188"/>
      <c r="FP32" s="188"/>
      <c r="FQ32" s="188"/>
      <c r="FR32" s="188"/>
      <c r="FS32" s="188"/>
      <c r="FT32" s="188"/>
      <c r="FU32" s="188"/>
    </row>
    <row r="33" spans="2:26" ht="16.5">
      <c r="B33" s="239"/>
      <c r="C33" s="104"/>
      <c r="D33" s="240"/>
      <c r="E33" s="104"/>
      <c r="F33" s="241"/>
      <c r="G33" s="241"/>
      <c r="H33" s="242"/>
      <c r="M33" s="237"/>
      <c r="N33" s="234" t="s">
        <v>108</v>
      </c>
      <c r="O33" s="107"/>
      <c r="P33" s="113" t="s">
        <v>138</v>
      </c>
      <c r="Q33" s="177"/>
      <c r="W33" s="177"/>
      <c r="X33" s="177"/>
      <c r="Y33" s="177"/>
      <c r="Z33" s="177"/>
    </row>
    <row r="34" spans="2:26" ht="36.75" customHeight="1">
      <c r="B34" s="239"/>
      <c r="C34" s="104"/>
      <c r="D34" s="240"/>
      <c r="E34" s="104"/>
      <c r="P34" s="113"/>
      <c r="Q34" s="177"/>
      <c r="W34" s="177"/>
      <c r="X34" s="177"/>
      <c r="Y34" s="177"/>
      <c r="Z34" s="177"/>
    </row>
    <row r="35" spans="2:26" ht="76.5" customHeight="1">
      <c r="B35" s="239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77"/>
      <c r="W35" s="177"/>
      <c r="X35" s="177"/>
      <c r="Y35" s="177"/>
      <c r="Z35" s="177"/>
    </row>
    <row r="36" spans="2:26" ht="16.5">
      <c r="B36" s="239"/>
      <c r="C36" s="104"/>
      <c r="D36" s="240"/>
      <c r="E36" s="104"/>
      <c r="P36" s="113"/>
      <c r="Q36" s="177"/>
      <c r="W36" s="177"/>
      <c r="X36" s="177"/>
      <c r="Y36" s="177"/>
      <c r="Z36" s="177"/>
    </row>
    <row r="37" spans="2:26" ht="16.5">
      <c r="B37" s="239"/>
      <c r="C37" s="104"/>
      <c r="D37" s="240"/>
      <c r="E37" s="104"/>
      <c r="P37" s="113"/>
      <c r="Q37" s="177"/>
      <c r="W37" s="177"/>
      <c r="X37" s="177"/>
      <c r="Y37" s="177"/>
      <c r="Z37" s="177"/>
    </row>
    <row r="38" spans="2:26" ht="16.5">
      <c r="B38" s="239"/>
      <c r="C38" s="104"/>
      <c r="D38" s="240"/>
      <c r="E38" s="104"/>
      <c r="P38" s="113"/>
      <c r="Q38" s="177"/>
      <c r="W38" s="177"/>
      <c r="X38" s="177"/>
      <c r="Y38" s="177"/>
      <c r="Z38" s="177"/>
    </row>
    <row r="39" spans="2:26" ht="16.5">
      <c r="B39" s="239"/>
      <c r="C39" s="104"/>
      <c r="D39" s="240"/>
      <c r="E39" s="104"/>
      <c r="P39" s="240"/>
      <c r="Q39" s="177"/>
      <c r="W39" s="177"/>
      <c r="X39" s="177"/>
      <c r="Y39" s="177"/>
      <c r="Z39" s="177"/>
    </row>
    <row r="40" spans="2:5" ht="16.5">
      <c r="B40" s="239"/>
      <c r="C40" s="104"/>
      <c r="D40" s="240"/>
      <c r="E40" s="104"/>
    </row>
    <row r="41" spans="2:5" ht="16.5">
      <c r="B41" s="239"/>
      <c r="C41" s="104"/>
      <c r="D41" s="240"/>
      <c r="E41" s="104"/>
    </row>
    <row r="42" spans="2:5" ht="16.5">
      <c r="B42" s="239"/>
      <c r="C42" s="104"/>
      <c r="D42" s="240"/>
      <c r="E42" s="104"/>
    </row>
    <row r="43" spans="2:5" ht="16.5">
      <c r="B43" s="239"/>
      <c r="C43" s="104"/>
      <c r="D43" s="240"/>
      <c r="E43" s="104"/>
    </row>
    <row r="44" spans="2:5" ht="16.5">
      <c r="B44" s="239"/>
      <c r="C44" s="104"/>
      <c r="D44" s="240"/>
      <c r="E44" s="104"/>
    </row>
    <row r="45" spans="2:6" ht="16.5">
      <c r="B45" s="239"/>
      <c r="C45" s="243"/>
      <c r="D45" s="243"/>
      <c r="E45" s="244"/>
      <c r="F45" s="290"/>
    </row>
    <row r="46" spans="2:5" ht="16.5">
      <c r="B46" s="239"/>
      <c r="C46" s="240"/>
      <c r="D46" s="240"/>
      <c r="E46" s="104"/>
    </row>
    <row r="47" spans="2:5" ht="16.5">
      <c r="B47" s="239"/>
      <c r="C47" s="240"/>
      <c r="D47" s="240"/>
      <c r="E47" s="104"/>
    </row>
  </sheetData>
  <sheetProtection/>
  <mergeCells count="24">
    <mergeCell ref="G10:G22"/>
    <mergeCell ref="K6:P6"/>
    <mergeCell ref="J6:J8"/>
    <mergeCell ref="I6:I8"/>
    <mergeCell ref="L7:L8"/>
    <mergeCell ref="M7:M8"/>
    <mergeCell ref="P7:P8"/>
    <mergeCell ref="M29:O29"/>
    <mergeCell ref="B28:J32"/>
    <mergeCell ref="E7:E8"/>
    <mergeCell ref="B6:B8"/>
    <mergeCell ref="C6:C8"/>
    <mergeCell ref="K7:K8"/>
    <mergeCell ref="F7:F8"/>
    <mergeCell ref="G7:G8"/>
    <mergeCell ref="N7:O7"/>
    <mergeCell ref="D7:D8"/>
    <mergeCell ref="A1:P1"/>
    <mergeCell ref="A3:P3"/>
    <mergeCell ref="A4:P4"/>
    <mergeCell ref="H6:H8"/>
    <mergeCell ref="F6:G6"/>
    <mergeCell ref="A6:A8"/>
    <mergeCell ref="D6:E6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7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D1">
      <selection activeCell="BK16" sqref="BK16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63" width="10.57421875" style="8" bestFit="1" customWidth="1"/>
    <col min="64" max="64" width="9.140625" style="8" customWidth="1"/>
    <col min="65" max="65" width="10.140625" style="8" bestFit="1" customWidth="1"/>
    <col min="66" max="16384" width="9.140625" style="8" customWidth="1"/>
  </cols>
  <sheetData>
    <row r="1" spans="1:62" s="4" customFormat="1" ht="16.5">
      <c r="A1" s="2"/>
      <c r="B1" s="3"/>
      <c r="Q1" s="351" t="s">
        <v>101</v>
      </c>
      <c r="R1" s="351"/>
      <c r="S1" s="351"/>
      <c r="T1" s="351"/>
      <c r="AJ1" s="351" t="s">
        <v>101</v>
      </c>
      <c r="AK1" s="351"/>
      <c r="AL1" s="351"/>
      <c r="AM1" s="5"/>
      <c r="AN1" s="5"/>
      <c r="BH1" s="351" t="s">
        <v>101</v>
      </c>
      <c r="BI1" s="351"/>
      <c r="BJ1" s="351"/>
    </row>
    <row r="2" spans="1:62" s="6" customFormat="1" ht="22.5" customHeight="1">
      <c r="A2" s="353" t="s">
        <v>141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 t="s">
        <v>141</v>
      </c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3"/>
      <c r="AG2" s="353"/>
      <c r="AH2" s="353"/>
      <c r="AI2" s="353"/>
      <c r="AJ2" s="353"/>
      <c r="AK2" s="353"/>
      <c r="AL2" s="353"/>
      <c r="AM2" s="353" t="s">
        <v>141</v>
      </c>
      <c r="AN2" s="353"/>
      <c r="AO2" s="353"/>
      <c r="AP2" s="353"/>
      <c r="AQ2" s="353"/>
      <c r="AR2" s="353"/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3"/>
      <c r="BD2" s="353"/>
      <c r="BE2" s="353"/>
      <c r="BF2" s="353"/>
      <c r="BG2" s="353"/>
      <c r="BH2" s="353"/>
      <c r="BI2" s="353"/>
      <c r="BJ2" s="353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54" t="s">
        <v>36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 t="s">
        <v>36</v>
      </c>
      <c r="V4" s="354"/>
      <c r="W4" s="354"/>
      <c r="X4" s="354"/>
      <c r="Y4" s="354"/>
      <c r="Z4" s="354"/>
      <c r="AA4" s="354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 t="s">
        <v>36</v>
      </c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55" t="s">
        <v>151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 t="s">
        <v>152</v>
      </c>
      <c r="V6" s="355"/>
      <c r="W6" s="355"/>
      <c r="X6" s="355"/>
      <c r="Y6" s="355"/>
      <c r="Z6" s="355"/>
      <c r="AA6" s="355"/>
      <c r="AB6" s="355"/>
      <c r="AC6" s="355"/>
      <c r="AD6" s="355"/>
      <c r="AE6" s="355"/>
      <c r="AF6" s="355"/>
      <c r="AG6" s="355"/>
      <c r="AH6" s="355"/>
      <c r="AI6" s="355"/>
      <c r="AJ6" s="355"/>
      <c r="AK6" s="355"/>
      <c r="AL6" s="355"/>
      <c r="AM6" s="355" t="s">
        <v>151</v>
      </c>
      <c r="AN6" s="355"/>
      <c r="AO6" s="355"/>
      <c r="AP6" s="355"/>
      <c r="AQ6" s="355"/>
      <c r="AR6" s="355"/>
      <c r="AS6" s="355"/>
      <c r="AT6" s="355"/>
      <c r="AU6" s="355"/>
      <c r="AV6" s="355"/>
      <c r="AW6" s="355"/>
      <c r="AX6" s="355"/>
      <c r="AY6" s="355"/>
      <c r="AZ6" s="355"/>
      <c r="BA6" s="355"/>
      <c r="BB6" s="355"/>
      <c r="BC6" s="355"/>
      <c r="BD6" s="355"/>
      <c r="BE6" s="355"/>
      <c r="BF6" s="355"/>
      <c r="BG6" s="355"/>
      <c r="BH6" s="355"/>
      <c r="BI6" s="355"/>
      <c r="BJ6" s="355"/>
    </row>
    <row r="7" spans="1:2" ht="13.5" customHeight="1">
      <c r="A7" s="10"/>
      <c r="B7" s="10"/>
    </row>
    <row r="8" spans="1:2" ht="21" customHeight="1">
      <c r="A8" s="12" t="s">
        <v>37</v>
      </c>
      <c r="B8" s="10"/>
    </row>
    <row r="9" spans="2:62" ht="20.25">
      <c r="B9" s="8"/>
      <c r="C9" s="356">
        <v>1</v>
      </c>
      <c r="D9" s="356"/>
      <c r="E9" s="356"/>
      <c r="F9" s="356"/>
      <c r="G9" s="356"/>
      <c r="H9" s="356"/>
      <c r="I9" s="356">
        <v>2</v>
      </c>
      <c r="J9" s="356"/>
      <c r="K9" s="356"/>
      <c r="L9" s="356"/>
      <c r="M9" s="356"/>
      <c r="N9" s="356"/>
      <c r="O9" s="356">
        <v>3</v>
      </c>
      <c r="P9" s="356"/>
      <c r="Q9" s="356"/>
      <c r="R9" s="356"/>
      <c r="S9" s="356"/>
      <c r="T9" s="356"/>
      <c r="U9" s="356">
        <v>4</v>
      </c>
      <c r="V9" s="356"/>
      <c r="W9" s="356"/>
      <c r="X9" s="356"/>
      <c r="Y9" s="356"/>
      <c r="Z9" s="356"/>
      <c r="AA9" s="356">
        <v>5</v>
      </c>
      <c r="AB9" s="356"/>
      <c r="AC9" s="356"/>
      <c r="AD9" s="356"/>
      <c r="AE9" s="356"/>
      <c r="AF9" s="356"/>
      <c r="AG9" s="366">
        <v>6</v>
      </c>
      <c r="AH9" s="366"/>
      <c r="AI9" s="366"/>
      <c r="AJ9" s="366"/>
      <c r="AK9" s="366"/>
      <c r="AL9" s="366"/>
      <c r="AM9" s="366">
        <v>7</v>
      </c>
      <c r="AN9" s="366"/>
      <c r="AO9" s="366"/>
      <c r="AP9" s="366"/>
      <c r="AQ9" s="366"/>
      <c r="AR9" s="366"/>
      <c r="AS9" s="366">
        <v>8</v>
      </c>
      <c r="AT9" s="366"/>
      <c r="AU9" s="366"/>
      <c r="AV9" s="366"/>
      <c r="AW9" s="366"/>
      <c r="AX9" s="366"/>
      <c r="AY9" s="366">
        <v>9</v>
      </c>
      <c r="AZ9" s="366"/>
      <c r="BA9" s="366"/>
      <c r="BB9" s="366"/>
      <c r="BC9" s="366"/>
      <c r="BD9" s="366"/>
      <c r="BE9" s="367">
        <v>10</v>
      </c>
      <c r="BF9" s="367"/>
      <c r="BG9" s="367"/>
      <c r="BH9" s="367"/>
      <c r="BI9" s="367"/>
      <c r="BJ9" s="367"/>
    </row>
    <row r="10" spans="1:62" s="13" customFormat="1" ht="22.5" customHeight="1">
      <c r="A10" s="357" t="s">
        <v>0</v>
      </c>
      <c r="B10" s="360" t="s">
        <v>102</v>
      </c>
      <c r="C10" s="352" t="s">
        <v>52</v>
      </c>
      <c r="D10" s="352"/>
      <c r="E10" s="352"/>
      <c r="F10" s="352"/>
      <c r="G10" s="352"/>
      <c r="H10" s="352"/>
      <c r="I10" s="363" t="s">
        <v>53</v>
      </c>
      <c r="J10" s="364"/>
      <c r="K10" s="364"/>
      <c r="L10" s="364"/>
      <c r="M10" s="364"/>
      <c r="N10" s="365"/>
      <c r="O10" s="363" t="s">
        <v>54</v>
      </c>
      <c r="P10" s="364"/>
      <c r="Q10" s="364"/>
      <c r="R10" s="364"/>
      <c r="S10" s="364"/>
      <c r="T10" s="365"/>
      <c r="U10" s="363" t="s">
        <v>103</v>
      </c>
      <c r="V10" s="364"/>
      <c r="W10" s="364"/>
      <c r="X10" s="364"/>
      <c r="Y10" s="364"/>
      <c r="Z10" s="364"/>
      <c r="AA10" s="363" t="s">
        <v>55</v>
      </c>
      <c r="AB10" s="364"/>
      <c r="AC10" s="364"/>
      <c r="AD10" s="364"/>
      <c r="AE10" s="364"/>
      <c r="AF10" s="364"/>
      <c r="AG10" s="352" t="s">
        <v>56</v>
      </c>
      <c r="AH10" s="352"/>
      <c r="AI10" s="352"/>
      <c r="AJ10" s="352"/>
      <c r="AK10" s="352"/>
      <c r="AL10" s="352"/>
      <c r="AM10" s="352" t="s">
        <v>57</v>
      </c>
      <c r="AN10" s="352"/>
      <c r="AO10" s="352"/>
      <c r="AP10" s="352"/>
      <c r="AQ10" s="352"/>
      <c r="AR10" s="352"/>
      <c r="AS10" s="352" t="s">
        <v>58</v>
      </c>
      <c r="AT10" s="352"/>
      <c r="AU10" s="352"/>
      <c r="AV10" s="352"/>
      <c r="AW10" s="352"/>
      <c r="AX10" s="352"/>
      <c r="AY10" s="352" t="s">
        <v>59</v>
      </c>
      <c r="AZ10" s="352"/>
      <c r="BA10" s="352"/>
      <c r="BB10" s="352"/>
      <c r="BC10" s="352"/>
      <c r="BD10" s="352"/>
      <c r="BE10" s="352" t="s">
        <v>107</v>
      </c>
      <c r="BF10" s="352"/>
      <c r="BG10" s="352"/>
      <c r="BH10" s="352"/>
      <c r="BI10" s="352"/>
      <c r="BJ10" s="352"/>
    </row>
    <row r="11" spans="1:62" s="13" customFormat="1" ht="28.5" customHeight="1">
      <c r="A11" s="358"/>
      <c r="B11" s="361"/>
      <c r="C11" s="352" t="s">
        <v>60</v>
      </c>
      <c r="D11" s="352"/>
      <c r="E11" s="352"/>
      <c r="F11" s="352" t="s">
        <v>61</v>
      </c>
      <c r="G11" s="352"/>
      <c r="H11" s="352"/>
      <c r="I11" s="352" t="s">
        <v>60</v>
      </c>
      <c r="J11" s="352"/>
      <c r="K11" s="352"/>
      <c r="L11" s="352" t="s">
        <v>61</v>
      </c>
      <c r="M11" s="352"/>
      <c r="N11" s="352"/>
      <c r="O11" s="352" t="s">
        <v>60</v>
      </c>
      <c r="P11" s="352"/>
      <c r="Q11" s="352"/>
      <c r="R11" s="352" t="s">
        <v>61</v>
      </c>
      <c r="S11" s="352"/>
      <c r="T11" s="352"/>
      <c r="U11" s="352" t="s">
        <v>60</v>
      </c>
      <c r="V11" s="352"/>
      <c r="W11" s="352"/>
      <c r="X11" s="352" t="s">
        <v>61</v>
      </c>
      <c r="Y11" s="352"/>
      <c r="Z11" s="352"/>
      <c r="AA11" s="352" t="s">
        <v>60</v>
      </c>
      <c r="AB11" s="352"/>
      <c r="AC11" s="352"/>
      <c r="AD11" s="352" t="s">
        <v>61</v>
      </c>
      <c r="AE11" s="352"/>
      <c r="AF11" s="352"/>
      <c r="AG11" s="352" t="s">
        <v>60</v>
      </c>
      <c r="AH11" s="352"/>
      <c r="AI11" s="352"/>
      <c r="AJ11" s="352" t="s">
        <v>61</v>
      </c>
      <c r="AK11" s="352"/>
      <c r="AL11" s="352"/>
      <c r="AM11" s="352" t="s">
        <v>60</v>
      </c>
      <c r="AN11" s="352"/>
      <c r="AO11" s="352"/>
      <c r="AP11" s="352" t="s">
        <v>61</v>
      </c>
      <c r="AQ11" s="352"/>
      <c r="AR11" s="352"/>
      <c r="AS11" s="352" t="s">
        <v>60</v>
      </c>
      <c r="AT11" s="352"/>
      <c r="AU11" s="352"/>
      <c r="AV11" s="352" t="s">
        <v>61</v>
      </c>
      <c r="AW11" s="352"/>
      <c r="AX11" s="352"/>
      <c r="AY11" s="352" t="s">
        <v>60</v>
      </c>
      <c r="AZ11" s="352"/>
      <c r="BA11" s="352"/>
      <c r="BB11" s="352" t="s">
        <v>61</v>
      </c>
      <c r="BC11" s="352"/>
      <c r="BD11" s="352"/>
      <c r="BE11" s="352" t="s">
        <v>60</v>
      </c>
      <c r="BF11" s="352"/>
      <c r="BG11" s="352"/>
      <c r="BH11" s="352" t="s">
        <v>61</v>
      </c>
      <c r="BI11" s="352"/>
      <c r="BJ11" s="352"/>
    </row>
    <row r="12" spans="1:62" s="14" customFormat="1" ht="28.5" customHeight="1">
      <c r="A12" s="359"/>
      <c r="B12" s="362"/>
      <c r="C12" s="348" t="s">
        <v>62</v>
      </c>
      <c r="D12" s="348"/>
      <c r="E12" s="346" t="s">
        <v>63</v>
      </c>
      <c r="F12" s="348" t="s">
        <v>62</v>
      </c>
      <c r="G12" s="348"/>
      <c r="H12" s="346" t="s">
        <v>63</v>
      </c>
      <c r="I12" s="348" t="s">
        <v>62</v>
      </c>
      <c r="J12" s="348"/>
      <c r="K12" s="346" t="s">
        <v>63</v>
      </c>
      <c r="L12" s="348" t="s">
        <v>62</v>
      </c>
      <c r="M12" s="348"/>
      <c r="N12" s="346" t="s">
        <v>63</v>
      </c>
      <c r="O12" s="348" t="s">
        <v>62</v>
      </c>
      <c r="P12" s="348"/>
      <c r="Q12" s="346" t="s">
        <v>63</v>
      </c>
      <c r="R12" s="348" t="s">
        <v>62</v>
      </c>
      <c r="S12" s="348"/>
      <c r="T12" s="346" t="s">
        <v>63</v>
      </c>
      <c r="U12" s="348" t="s">
        <v>62</v>
      </c>
      <c r="V12" s="348"/>
      <c r="W12" s="346" t="s">
        <v>63</v>
      </c>
      <c r="X12" s="348" t="s">
        <v>62</v>
      </c>
      <c r="Y12" s="348"/>
      <c r="Z12" s="346" t="s">
        <v>63</v>
      </c>
      <c r="AA12" s="348" t="s">
        <v>62</v>
      </c>
      <c r="AB12" s="348"/>
      <c r="AC12" s="346" t="s">
        <v>63</v>
      </c>
      <c r="AD12" s="348" t="s">
        <v>62</v>
      </c>
      <c r="AE12" s="348"/>
      <c r="AF12" s="346" t="s">
        <v>63</v>
      </c>
      <c r="AG12" s="348" t="s">
        <v>62</v>
      </c>
      <c r="AH12" s="348"/>
      <c r="AI12" s="346" t="s">
        <v>63</v>
      </c>
      <c r="AJ12" s="348" t="s">
        <v>62</v>
      </c>
      <c r="AK12" s="348"/>
      <c r="AL12" s="346" t="s">
        <v>63</v>
      </c>
      <c r="AM12" s="348" t="s">
        <v>62</v>
      </c>
      <c r="AN12" s="348"/>
      <c r="AO12" s="346" t="s">
        <v>63</v>
      </c>
      <c r="AP12" s="348" t="s">
        <v>62</v>
      </c>
      <c r="AQ12" s="348"/>
      <c r="AR12" s="346" t="s">
        <v>63</v>
      </c>
      <c r="AS12" s="348" t="s">
        <v>62</v>
      </c>
      <c r="AT12" s="348"/>
      <c r="AU12" s="346" t="s">
        <v>63</v>
      </c>
      <c r="AV12" s="348" t="s">
        <v>62</v>
      </c>
      <c r="AW12" s="348"/>
      <c r="AX12" s="346" t="s">
        <v>63</v>
      </c>
      <c r="AY12" s="348" t="s">
        <v>62</v>
      </c>
      <c r="AZ12" s="348"/>
      <c r="BA12" s="346" t="s">
        <v>63</v>
      </c>
      <c r="BB12" s="348" t="s">
        <v>62</v>
      </c>
      <c r="BC12" s="348"/>
      <c r="BD12" s="346" t="s">
        <v>63</v>
      </c>
      <c r="BE12" s="348" t="s">
        <v>62</v>
      </c>
      <c r="BF12" s="348"/>
      <c r="BG12" s="346" t="s">
        <v>63</v>
      </c>
      <c r="BH12" s="348" t="s">
        <v>62</v>
      </c>
      <c r="BI12" s="348"/>
      <c r="BJ12" s="346" t="s">
        <v>63</v>
      </c>
    </row>
    <row r="13" spans="1:62" s="18" customFormat="1" ht="13.5" customHeight="1">
      <c r="A13" s="15"/>
      <c r="B13" s="16"/>
      <c r="C13" s="17" t="s">
        <v>64</v>
      </c>
      <c r="D13" s="17" t="s">
        <v>65</v>
      </c>
      <c r="E13" s="347"/>
      <c r="F13" s="17" t="s">
        <v>64</v>
      </c>
      <c r="G13" s="17" t="s">
        <v>65</v>
      </c>
      <c r="H13" s="347"/>
      <c r="I13" s="17" t="s">
        <v>64</v>
      </c>
      <c r="J13" s="17" t="s">
        <v>66</v>
      </c>
      <c r="K13" s="347"/>
      <c r="L13" s="17" t="s">
        <v>64</v>
      </c>
      <c r="M13" s="17" t="s">
        <v>66</v>
      </c>
      <c r="N13" s="347"/>
      <c r="O13" s="17" t="s">
        <v>64</v>
      </c>
      <c r="P13" s="17" t="s">
        <v>67</v>
      </c>
      <c r="Q13" s="347"/>
      <c r="R13" s="17" t="s">
        <v>64</v>
      </c>
      <c r="S13" s="17" t="s">
        <v>67</v>
      </c>
      <c r="T13" s="347"/>
      <c r="U13" s="17" t="s">
        <v>64</v>
      </c>
      <c r="V13" s="17" t="s">
        <v>104</v>
      </c>
      <c r="W13" s="347"/>
      <c r="X13" s="17" t="s">
        <v>64</v>
      </c>
      <c r="Y13" s="17" t="s">
        <v>104</v>
      </c>
      <c r="Z13" s="347"/>
      <c r="AA13" s="17" t="s">
        <v>64</v>
      </c>
      <c r="AB13" s="17" t="s">
        <v>65</v>
      </c>
      <c r="AC13" s="347"/>
      <c r="AD13" s="17" t="s">
        <v>64</v>
      </c>
      <c r="AE13" s="17" t="s">
        <v>65</v>
      </c>
      <c r="AF13" s="347"/>
      <c r="AG13" s="17" t="s">
        <v>64</v>
      </c>
      <c r="AH13" s="17" t="s">
        <v>66</v>
      </c>
      <c r="AI13" s="347"/>
      <c r="AJ13" s="17" t="s">
        <v>64</v>
      </c>
      <c r="AK13" s="17" t="s">
        <v>66</v>
      </c>
      <c r="AL13" s="347"/>
      <c r="AM13" s="17" t="s">
        <v>64</v>
      </c>
      <c r="AN13" s="17" t="s">
        <v>67</v>
      </c>
      <c r="AO13" s="347"/>
      <c r="AP13" s="17" t="s">
        <v>64</v>
      </c>
      <c r="AQ13" s="17" t="s">
        <v>67</v>
      </c>
      <c r="AR13" s="347"/>
      <c r="AS13" s="17" t="s">
        <v>64</v>
      </c>
      <c r="AT13" s="17" t="s">
        <v>67</v>
      </c>
      <c r="AU13" s="347"/>
      <c r="AV13" s="17" t="s">
        <v>64</v>
      </c>
      <c r="AW13" s="17" t="s">
        <v>67</v>
      </c>
      <c r="AX13" s="347"/>
      <c r="AY13" s="349" t="s">
        <v>64</v>
      </c>
      <c r="AZ13" s="350"/>
      <c r="BA13" s="347"/>
      <c r="BB13" s="349" t="s">
        <v>64</v>
      </c>
      <c r="BC13" s="350"/>
      <c r="BD13" s="347"/>
      <c r="BE13" s="349" t="s">
        <v>64</v>
      </c>
      <c r="BF13" s="350"/>
      <c r="BG13" s="347"/>
      <c r="BH13" s="349" t="s">
        <v>64</v>
      </c>
      <c r="BI13" s="350"/>
      <c r="BJ13" s="347"/>
    </row>
    <row r="14" spans="1:65" s="19" customFormat="1" ht="115.5" customHeight="1">
      <c r="A14" s="93"/>
      <c r="B14" s="94" t="s">
        <v>105</v>
      </c>
      <c r="C14" s="96">
        <v>531</v>
      </c>
      <c r="D14" s="96">
        <v>332968.21847694874</v>
      </c>
      <c r="E14" s="96">
        <v>853.2560999999998</v>
      </c>
      <c r="F14" s="96">
        <v>317</v>
      </c>
      <c r="G14" s="96">
        <v>51323.03550730159</v>
      </c>
      <c r="H14" s="96">
        <v>298.22808</v>
      </c>
      <c r="I14" s="96">
        <v>36</v>
      </c>
      <c r="J14" s="96">
        <v>12</v>
      </c>
      <c r="K14" s="96">
        <v>15.489519999999999</v>
      </c>
      <c r="L14" s="96">
        <v>279</v>
      </c>
      <c r="M14" s="96">
        <v>1.100349</v>
      </c>
      <c r="N14" s="96">
        <v>56.60143</v>
      </c>
      <c r="O14" s="96">
        <v>205</v>
      </c>
      <c r="P14" s="96">
        <v>321.68123535290323</v>
      </c>
      <c r="Q14" s="96">
        <v>636.3186650000001</v>
      </c>
      <c r="R14" s="96">
        <v>458</v>
      </c>
      <c r="S14" s="96">
        <v>186.49485166457072</v>
      </c>
      <c r="T14" s="96">
        <v>499.919669</v>
      </c>
      <c r="U14" s="96">
        <v>372</v>
      </c>
      <c r="V14" s="96">
        <v>233.44678408132555</v>
      </c>
      <c r="W14" s="96">
        <v>505.32844</v>
      </c>
      <c r="X14" s="96">
        <v>272</v>
      </c>
      <c r="Y14" s="96">
        <v>62.031548274204795</v>
      </c>
      <c r="Z14" s="96">
        <v>73.708322</v>
      </c>
      <c r="AA14" s="96">
        <v>204</v>
      </c>
      <c r="AB14" s="96">
        <v>19380.818967741936</v>
      </c>
      <c r="AC14" s="96">
        <v>142.53176000000002</v>
      </c>
      <c r="AD14" s="96">
        <v>106</v>
      </c>
      <c r="AE14" s="96">
        <v>46001.63795272727</v>
      </c>
      <c r="AF14" s="96">
        <v>131.97927</v>
      </c>
      <c r="AG14" s="96">
        <v>968</v>
      </c>
      <c r="AH14" s="96">
        <v>4175.206560564286</v>
      </c>
      <c r="AI14" s="96">
        <v>1124.43423</v>
      </c>
      <c r="AJ14" s="96">
        <v>679</v>
      </c>
      <c r="AK14" s="96">
        <v>2488.1864413134376</v>
      </c>
      <c r="AL14" s="96">
        <v>454.06318</v>
      </c>
      <c r="AM14" s="96">
        <v>386</v>
      </c>
      <c r="AN14" s="96">
        <v>1588.258443770766</v>
      </c>
      <c r="AO14" s="96">
        <v>1154.643905</v>
      </c>
      <c r="AP14" s="96">
        <v>602</v>
      </c>
      <c r="AQ14" s="96">
        <v>720.5958497056356</v>
      </c>
      <c r="AR14" s="96">
        <v>1443.3003750000003</v>
      </c>
      <c r="AS14" s="96">
        <v>1250</v>
      </c>
      <c r="AT14" s="96">
        <v>1454.5987844144136</v>
      </c>
      <c r="AU14" s="96">
        <v>2935.3494100000003</v>
      </c>
      <c r="AV14" s="96">
        <v>1527</v>
      </c>
      <c r="AW14" s="96">
        <v>648.5590556250911</v>
      </c>
      <c r="AX14" s="96">
        <v>2428.85936</v>
      </c>
      <c r="AY14" s="96">
        <v>15</v>
      </c>
      <c r="AZ14" s="96">
        <v>162</v>
      </c>
      <c r="BA14" s="96">
        <v>197.22352999999998</v>
      </c>
      <c r="BB14" s="96">
        <v>174</v>
      </c>
      <c r="BC14" s="96">
        <v>1002</v>
      </c>
      <c r="BD14" s="96">
        <v>286.75642200000004</v>
      </c>
      <c r="BE14" s="345">
        <v>3967</v>
      </c>
      <c r="BF14" s="345"/>
      <c r="BG14" s="97">
        <v>7564.57556</v>
      </c>
      <c r="BH14" s="345">
        <v>4414</v>
      </c>
      <c r="BI14" s="345"/>
      <c r="BJ14" s="98">
        <v>5673.416108</v>
      </c>
      <c r="BK14" s="77"/>
      <c r="BL14" s="95"/>
      <c r="BM14" s="95"/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77"/>
      <c r="BL15" s="91"/>
      <c r="BM15" s="78"/>
    </row>
    <row r="16" spans="1:65" s="19" customFormat="1" ht="25.5" customHeight="1">
      <c r="A16" s="79"/>
      <c r="B16" s="80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160"/>
      <c r="BH16" s="92"/>
      <c r="BI16" s="92"/>
      <c r="BJ16" s="92"/>
      <c r="BK16" s="160"/>
      <c r="BL16" s="92"/>
      <c r="BM16" s="160"/>
    </row>
    <row r="17" spans="18:65" ht="16.5">
      <c r="R17" s="48" t="s">
        <v>120</v>
      </c>
      <c r="AJ17" s="48" t="s">
        <v>120</v>
      </c>
      <c r="AN17" s="22"/>
      <c r="AO17" s="76"/>
      <c r="AP17" s="22"/>
      <c r="AQ17" s="22"/>
      <c r="AR17" s="76"/>
      <c r="AS17" s="22"/>
      <c r="AT17" s="22"/>
      <c r="BF17" s="22"/>
      <c r="BH17" s="48" t="s">
        <v>120</v>
      </c>
      <c r="BM17" s="22"/>
    </row>
    <row r="18" spans="18:60" ht="16.5">
      <c r="R18" s="49" t="s">
        <v>121</v>
      </c>
      <c r="AJ18" s="49" t="s">
        <v>121</v>
      </c>
      <c r="AN18" s="22"/>
      <c r="AO18" s="76"/>
      <c r="AP18" s="22"/>
      <c r="AQ18" s="22"/>
      <c r="AR18" s="76"/>
      <c r="AS18" s="22"/>
      <c r="AT18" s="22"/>
      <c r="BF18" s="23"/>
      <c r="BH18" s="49" t="s">
        <v>121</v>
      </c>
    </row>
    <row r="19" spans="18:60" ht="16.5">
      <c r="R19" s="49" t="s">
        <v>106</v>
      </c>
      <c r="AJ19" s="49" t="s">
        <v>106</v>
      </c>
      <c r="AN19" s="22"/>
      <c r="AO19" s="76"/>
      <c r="AP19" s="22"/>
      <c r="AQ19" s="22"/>
      <c r="AR19" s="76"/>
      <c r="AS19" s="22"/>
      <c r="AT19" s="22"/>
      <c r="BH19" s="49" t="s">
        <v>106</v>
      </c>
    </row>
    <row r="20" spans="18:60" ht="16.5">
      <c r="R20" s="50" t="s">
        <v>122</v>
      </c>
      <c r="AJ20" s="50" t="s">
        <v>122</v>
      </c>
      <c r="AN20" s="22"/>
      <c r="AO20" s="76"/>
      <c r="AP20" s="22"/>
      <c r="AQ20" s="22"/>
      <c r="AR20" s="76"/>
      <c r="AS20" s="22"/>
      <c r="AT20" s="22"/>
      <c r="BH20" s="50" t="s">
        <v>122</v>
      </c>
    </row>
    <row r="21" spans="18:60" ht="16.5">
      <c r="R21" s="49" t="s">
        <v>108</v>
      </c>
      <c r="AJ21" s="49" t="s">
        <v>108</v>
      </c>
      <c r="AN21" s="22"/>
      <c r="AO21" s="76"/>
      <c r="AP21" s="22"/>
      <c r="AQ21" s="22"/>
      <c r="AR21" s="76"/>
      <c r="AS21" s="22"/>
      <c r="AT21" s="22"/>
      <c r="BH21" s="49" t="s">
        <v>108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A12:BA13"/>
    <mergeCell ref="U9:Z9"/>
    <mergeCell ref="T12:T13"/>
    <mergeCell ref="AP12:AQ12"/>
    <mergeCell ref="AG9:AL9"/>
    <mergeCell ref="AI12:AI13"/>
    <mergeCell ref="AO12:AO13"/>
    <mergeCell ref="AP11:AR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Q12:Q13"/>
    <mergeCell ref="U12:V12"/>
    <mergeCell ref="AJ11:AL11"/>
    <mergeCell ref="AL12:AL13"/>
    <mergeCell ref="AA12:AB12"/>
    <mergeCell ref="AG11:AI11"/>
    <mergeCell ref="AM2:BJ2"/>
    <mergeCell ref="AM4:BJ4"/>
    <mergeCell ref="AM6:BJ6"/>
    <mergeCell ref="AM9:AR9"/>
    <mergeCell ref="BE9:BJ9"/>
    <mergeCell ref="AY9:BD9"/>
    <mergeCell ref="AS9:AX9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30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:IV16384"/>
    </sheetView>
  </sheetViews>
  <sheetFormatPr defaultColWidth="9.140625" defaultRowHeight="15"/>
  <cols>
    <col min="1" max="1" width="5.57421875" style="162" customWidth="1"/>
    <col min="2" max="2" width="24.28125" style="162" customWidth="1"/>
    <col min="3" max="3" width="13.57421875" style="162" customWidth="1"/>
    <col min="4" max="4" width="12.8515625" style="162" customWidth="1"/>
    <col min="5" max="5" width="12.57421875" style="114" customWidth="1"/>
    <col min="6" max="6" width="13.7109375" style="114" customWidth="1"/>
    <col min="7" max="7" width="9.7109375" style="162" customWidth="1"/>
    <col min="8" max="8" width="13.57421875" style="162" customWidth="1"/>
    <col min="9" max="9" width="9.7109375" style="162" customWidth="1"/>
    <col min="10" max="10" width="12.421875" style="162" customWidth="1"/>
    <col min="11" max="11" width="9.7109375" style="162" customWidth="1"/>
    <col min="12" max="12" width="11.00390625" style="162" customWidth="1"/>
    <col min="13" max="13" width="9.140625" style="162" customWidth="1"/>
    <col min="14" max="14" width="10.00390625" style="162" bestFit="1" customWidth="1"/>
    <col min="15" max="16384" width="9.140625" style="162" customWidth="1"/>
  </cols>
  <sheetData>
    <row r="1" spans="11:12" ht="6" customHeight="1">
      <c r="K1" s="369" t="s">
        <v>71</v>
      </c>
      <c r="L1" s="369"/>
    </row>
    <row r="2" spans="1:12" ht="20.25">
      <c r="A2" s="370" t="s">
        <v>123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</row>
    <row r="3" spans="1:12" ht="10.5" customHeight="1">
      <c r="A3" s="163"/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</row>
    <row r="4" spans="1:12" ht="18.75">
      <c r="A4" s="371" t="s">
        <v>36</v>
      </c>
      <c r="B4" s="371"/>
      <c r="C4" s="371"/>
      <c r="D4" s="371"/>
      <c r="E4" s="371"/>
      <c r="F4" s="371"/>
      <c r="G4" s="371"/>
      <c r="H4" s="371"/>
      <c r="I4" s="371"/>
      <c r="J4" s="371"/>
      <c r="K4" s="371"/>
      <c r="L4" s="371"/>
    </row>
    <row r="5" ht="11.25" customHeight="1"/>
    <row r="6" spans="1:12" ht="18.75">
      <c r="A6" s="372" t="s">
        <v>153</v>
      </c>
      <c r="B6" s="372"/>
      <c r="C6" s="372"/>
      <c r="D6" s="372"/>
      <c r="E6" s="372"/>
      <c r="F6" s="372"/>
      <c r="G6" s="372"/>
      <c r="H6" s="372"/>
      <c r="I6" s="372"/>
      <c r="J6" s="372"/>
      <c r="K6" s="372"/>
      <c r="L6" s="372"/>
    </row>
    <row r="7" spans="3:12" ht="26.25" customHeight="1">
      <c r="C7" s="164"/>
      <c r="D7" s="164"/>
      <c r="E7" s="164"/>
      <c r="F7" s="164"/>
      <c r="G7" s="164"/>
      <c r="H7" s="164"/>
      <c r="I7" s="164"/>
      <c r="J7" s="164"/>
      <c r="K7" s="164"/>
      <c r="L7" s="164"/>
    </row>
    <row r="8" spans="1:12" ht="111" customHeight="1">
      <c r="A8" s="368" t="s">
        <v>0</v>
      </c>
      <c r="B8" s="368" t="s">
        <v>38</v>
      </c>
      <c r="C8" s="368" t="s">
        <v>68</v>
      </c>
      <c r="D8" s="368"/>
      <c r="E8" s="368" t="s">
        <v>72</v>
      </c>
      <c r="F8" s="368"/>
      <c r="G8" s="368" t="s">
        <v>73</v>
      </c>
      <c r="H8" s="368"/>
      <c r="I8" s="368" t="s">
        <v>74</v>
      </c>
      <c r="J8" s="368"/>
      <c r="K8" s="368" t="s">
        <v>75</v>
      </c>
      <c r="L8" s="368"/>
    </row>
    <row r="9" spans="1:12" ht="20.25" customHeight="1">
      <c r="A9" s="368"/>
      <c r="B9" s="368"/>
      <c r="C9" s="165" t="s">
        <v>69</v>
      </c>
      <c r="D9" s="165" t="s">
        <v>70</v>
      </c>
      <c r="E9" s="165" t="s">
        <v>69</v>
      </c>
      <c r="F9" s="165" t="s">
        <v>70</v>
      </c>
      <c r="G9" s="165" t="s">
        <v>69</v>
      </c>
      <c r="H9" s="165" t="s">
        <v>70</v>
      </c>
      <c r="I9" s="165" t="s">
        <v>69</v>
      </c>
      <c r="J9" s="165" t="s">
        <v>70</v>
      </c>
      <c r="K9" s="165" t="s">
        <v>69</v>
      </c>
      <c r="L9" s="165" t="s">
        <v>98</v>
      </c>
    </row>
    <row r="10" spans="1:12" ht="15">
      <c r="A10" s="166">
        <v>1</v>
      </c>
      <c r="B10" s="166">
        <v>2</v>
      </c>
      <c r="C10" s="166">
        <v>3</v>
      </c>
      <c r="D10" s="166">
        <v>4</v>
      </c>
      <c r="E10" s="166">
        <v>5</v>
      </c>
      <c r="F10" s="166">
        <v>6</v>
      </c>
      <c r="G10" s="166">
        <v>7</v>
      </c>
      <c r="H10" s="166">
        <v>8</v>
      </c>
      <c r="I10" s="166">
        <v>9</v>
      </c>
      <c r="J10" s="166">
        <v>10</v>
      </c>
      <c r="K10" s="166">
        <v>11</v>
      </c>
      <c r="L10" s="166">
        <v>12</v>
      </c>
    </row>
    <row r="11" spans="1:23" s="125" customFormat="1" ht="18.75">
      <c r="A11" s="118">
        <v>1</v>
      </c>
      <c r="B11" s="118" t="s">
        <v>22</v>
      </c>
      <c r="C11" s="305">
        <v>392</v>
      </c>
      <c r="D11" s="305">
        <v>0</v>
      </c>
      <c r="E11" s="305">
        <v>0</v>
      </c>
      <c r="F11" s="305">
        <v>8</v>
      </c>
      <c r="G11" s="305">
        <v>360</v>
      </c>
      <c r="H11" s="305">
        <v>16</v>
      </c>
      <c r="I11" s="305">
        <v>0</v>
      </c>
      <c r="J11" s="305">
        <v>9</v>
      </c>
      <c r="K11" s="305">
        <v>1</v>
      </c>
      <c r="L11" s="305">
        <v>0</v>
      </c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</row>
    <row r="12" spans="1:23" s="125" customFormat="1" ht="18.75">
      <c r="A12" s="118">
        <v>2</v>
      </c>
      <c r="B12" s="118" t="s">
        <v>23</v>
      </c>
      <c r="C12" s="305">
        <v>414</v>
      </c>
      <c r="D12" s="305">
        <v>0</v>
      </c>
      <c r="E12" s="305">
        <v>4</v>
      </c>
      <c r="F12" s="305">
        <v>0</v>
      </c>
      <c r="G12" s="305">
        <v>420</v>
      </c>
      <c r="H12" s="305">
        <v>0</v>
      </c>
      <c r="I12" s="305">
        <v>1</v>
      </c>
      <c r="J12" s="305">
        <v>0</v>
      </c>
      <c r="K12" s="305">
        <v>8</v>
      </c>
      <c r="L12" s="305">
        <v>0</v>
      </c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</row>
    <row r="13" spans="1:23" s="168" customFormat="1" ht="18.75" customHeight="1">
      <c r="A13" s="118">
        <v>3</v>
      </c>
      <c r="B13" s="118" t="s">
        <v>24</v>
      </c>
      <c r="C13" s="306">
        <v>2845.452028218695</v>
      </c>
      <c r="D13" s="306">
        <v>11381.80811287478</v>
      </c>
      <c r="E13" s="306">
        <v>534</v>
      </c>
      <c r="F13" s="306">
        <v>9</v>
      </c>
      <c r="G13" s="306">
        <v>0</v>
      </c>
      <c r="H13" s="306">
        <v>0.1</v>
      </c>
      <c r="I13" s="306">
        <v>0</v>
      </c>
      <c r="J13" s="306">
        <v>1</v>
      </c>
      <c r="K13" s="306">
        <v>12</v>
      </c>
      <c r="L13" s="306">
        <v>12</v>
      </c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</row>
    <row r="14" spans="1:23" s="125" customFormat="1" ht="18.75">
      <c r="A14" s="118">
        <v>4</v>
      </c>
      <c r="B14" s="118" t="s">
        <v>25</v>
      </c>
      <c r="C14" s="305">
        <v>0</v>
      </c>
      <c r="D14" s="305">
        <v>0</v>
      </c>
      <c r="E14" s="305">
        <v>4</v>
      </c>
      <c r="F14" s="305">
        <v>3</v>
      </c>
      <c r="G14" s="305">
        <v>0</v>
      </c>
      <c r="H14" s="305">
        <v>0.02</v>
      </c>
      <c r="I14" s="305">
        <v>0</v>
      </c>
      <c r="J14" s="305">
        <v>0</v>
      </c>
      <c r="K14" s="305">
        <v>0</v>
      </c>
      <c r="L14" s="305">
        <v>0</v>
      </c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</row>
    <row r="15" spans="1:23" s="125" customFormat="1" ht="18.75">
      <c r="A15" s="118">
        <v>5</v>
      </c>
      <c r="B15" s="118" t="s">
        <v>26</v>
      </c>
      <c r="C15" s="305">
        <v>330</v>
      </c>
      <c r="D15" s="305">
        <v>115</v>
      </c>
      <c r="E15" s="305">
        <v>7</v>
      </c>
      <c r="F15" s="305">
        <v>9</v>
      </c>
      <c r="G15" s="305">
        <v>0</v>
      </c>
      <c r="H15" s="305">
        <v>4</v>
      </c>
      <c r="I15" s="305">
        <v>16</v>
      </c>
      <c r="J15" s="305">
        <v>15</v>
      </c>
      <c r="K15" s="305">
        <v>0</v>
      </c>
      <c r="L15" s="305">
        <v>0</v>
      </c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</row>
    <row r="16" spans="1:23" s="125" customFormat="1" ht="18.75">
      <c r="A16" s="118">
        <v>6</v>
      </c>
      <c r="B16" s="118" t="s">
        <v>27</v>
      </c>
      <c r="C16" s="305">
        <v>1309</v>
      </c>
      <c r="D16" s="305">
        <v>1232</v>
      </c>
      <c r="E16" s="305">
        <v>3</v>
      </c>
      <c r="F16" s="305">
        <v>70</v>
      </c>
      <c r="G16" s="305">
        <v>6</v>
      </c>
      <c r="H16" s="305">
        <v>6</v>
      </c>
      <c r="I16" s="305">
        <v>10</v>
      </c>
      <c r="J16" s="305">
        <v>1</v>
      </c>
      <c r="K16" s="305">
        <v>0</v>
      </c>
      <c r="L16" s="305">
        <v>0</v>
      </c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</row>
    <row r="17" spans="1:23" s="125" customFormat="1" ht="18.75">
      <c r="A17" s="118">
        <v>7</v>
      </c>
      <c r="B17" s="118" t="s">
        <v>28</v>
      </c>
      <c r="C17" s="305">
        <v>0</v>
      </c>
      <c r="D17" s="305">
        <v>0</v>
      </c>
      <c r="E17" s="305">
        <v>0</v>
      </c>
      <c r="F17" s="305">
        <v>0</v>
      </c>
      <c r="G17" s="305">
        <v>0</v>
      </c>
      <c r="H17" s="305">
        <v>0</v>
      </c>
      <c r="I17" s="305">
        <v>0</v>
      </c>
      <c r="J17" s="305">
        <v>0</v>
      </c>
      <c r="K17" s="305">
        <v>0</v>
      </c>
      <c r="L17" s="305">
        <v>0</v>
      </c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</row>
    <row r="18" spans="1:23" s="125" customFormat="1" ht="18.75">
      <c r="A18" s="118">
        <v>8</v>
      </c>
      <c r="B18" s="118" t="s">
        <v>29</v>
      </c>
      <c r="C18" s="305">
        <v>0</v>
      </c>
      <c r="D18" s="305">
        <v>0</v>
      </c>
      <c r="E18" s="305">
        <v>0</v>
      </c>
      <c r="F18" s="305">
        <v>0</v>
      </c>
      <c r="G18" s="305">
        <v>0</v>
      </c>
      <c r="H18" s="305">
        <v>0</v>
      </c>
      <c r="I18" s="305">
        <v>0</v>
      </c>
      <c r="J18" s="305">
        <v>0</v>
      </c>
      <c r="K18" s="305">
        <v>0</v>
      </c>
      <c r="L18" s="305">
        <v>0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</row>
    <row r="19" spans="1:23" s="125" customFormat="1" ht="18.75">
      <c r="A19" s="118">
        <v>9</v>
      </c>
      <c r="B19" s="118" t="s">
        <v>30</v>
      </c>
      <c r="C19" s="306">
        <v>0</v>
      </c>
      <c r="D19" s="306">
        <v>33</v>
      </c>
      <c r="E19" s="306">
        <v>0</v>
      </c>
      <c r="F19" s="306">
        <v>0</v>
      </c>
      <c r="G19" s="306">
        <v>0</v>
      </c>
      <c r="H19" s="306">
        <v>5</v>
      </c>
      <c r="I19" s="306">
        <v>0</v>
      </c>
      <c r="J19" s="306">
        <v>0</v>
      </c>
      <c r="K19" s="306">
        <v>0</v>
      </c>
      <c r="L19" s="306">
        <v>1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</row>
    <row r="20" spans="1:23" s="125" customFormat="1" ht="18.75">
      <c r="A20" s="118">
        <v>10</v>
      </c>
      <c r="B20" s="118" t="s">
        <v>31</v>
      </c>
      <c r="C20" s="305">
        <v>0</v>
      </c>
      <c r="D20" s="305">
        <v>0</v>
      </c>
      <c r="E20" s="305">
        <v>0</v>
      </c>
      <c r="F20" s="305">
        <v>0</v>
      </c>
      <c r="G20" s="305">
        <v>0</v>
      </c>
      <c r="H20" s="305">
        <v>0</v>
      </c>
      <c r="I20" s="305">
        <v>0</v>
      </c>
      <c r="J20" s="305">
        <v>0</v>
      </c>
      <c r="K20" s="305">
        <v>2</v>
      </c>
      <c r="L20" s="305">
        <v>0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</row>
    <row r="21" spans="1:23" s="125" customFormat="1" ht="18.75">
      <c r="A21" s="118">
        <v>11</v>
      </c>
      <c r="B21" s="118" t="s">
        <v>32</v>
      </c>
      <c r="C21" s="305">
        <v>2379</v>
      </c>
      <c r="D21" s="305">
        <v>22</v>
      </c>
      <c r="E21" s="305">
        <v>5</v>
      </c>
      <c r="F21" s="305">
        <v>5</v>
      </c>
      <c r="G21" s="305">
        <v>232</v>
      </c>
      <c r="H21" s="305">
        <v>68</v>
      </c>
      <c r="I21" s="305">
        <v>5</v>
      </c>
      <c r="J21" s="305">
        <v>0</v>
      </c>
      <c r="K21" s="305">
        <v>0</v>
      </c>
      <c r="L21" s="305">
        <v>1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</row>
    <row r="22" spans="1:23" s="125" customFormat="1" ht="24" customHeight="1">
      <c r="A22" s="118">
        <v>12</v>
      </c>
      <c r="B22" s="118" t="s">
        <v>33</v>
      </c>
      <c r="C22" s="305">
        <v>13940</v>
      </c>
      <c r="D22" s="305">
        <v>1247</v>
      </c>
      <c r="E22" s="305">
        <v>2</v>
      </c>
      <c r="F22" s="305">
        <v>10</v>
      </c>
      <c r="G22" s="305">
        <v>1266</v>
      </c>
      <c r="H22" s="305">
        <v>65</v>
      </c>
      <c r="I22" s="305"/>
      <c r="J22" s="305"/>
      <c r="K22" s="305">
        <v>0</v>
      </c>
      <c r="L22" s="305">
        <v>0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</row>
    <row r="23" spans="1:23" s="125" customFormat="1" ht="18.75">
      <c r="A23" s="118">
        <v>13</v>
      </c>
      <c r="B23" s="118" t="s">
        <v>34</v>
      </c>
      <c r="C23" s="305">
        <v>4800</v>
      </c>
      <c r="D23" s="305">
        <v>87</v>
      </c>
      <c r="E23" s="305">
        <v>6</v>
      </c>
      <c r="F23" s="305">
        <v>8</v>
      </c>
      <c r="G23" s="305">
        <v>223</v>
      </c>
      <c r="H23" s="305">
        <v>8</v>
      </c>
      <c r="I23" s="305">
        <v>14</v>
      </c>
      <c r="J23" s="305">
        <v>0</v>
      </c>
      <c r="K23" s="305">
        <v>0</v>
      </c>
      <c r="L23" s="305">
        <v>0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</row>
    <row r="24" spans="1:20" s="169" customFormat="1" ht="18.75">
      <c r="A24" s="119"/>
      <c r="B24" s="120" t="s">
        <v>5</v>
      </c>
      <c r="C24" s="121">
        <f>SUM(C11:C23)</f>
        <v>26409.452028218693</v>
      </c>
      <c r="D24" s="121">
        <f aca="true" t="shared" si="0" ref="D24:L24">SUM(D11:D23)</f>
        <v>14117.80811287478</v>
      </c>
      <c r="E24" s="121">
        <f t="shared" si="0"/>
        <v>565</v>
      </c>
      <c r="F24" s="121">
        <f t="shared" si="0"/>
        <v>122</v>
      </c>
      <c r="G24" s="121">
        <f t="shared" si="0"/>
        <v>2507</v>
      </c>
      <c r="H24" s="121">
        <f t="shared" si="0"/>
        <v>172.12</v>
      </c>
      <c r="I24" s="121">
        <f t="shared" si="0"/>
        <v>46</v>
      </c>
      <c r="J24" s="121">
        <f t="shared" si="0"/>
        <v>26</v>
      </c>
      <c r="K24" s="121">
        <f t="shared" si="0"/>
        <v>23</v>
      </c>
      <c r="L24" s="121">
        <f t="shared" si="0"/>
        <v>14</v>
      </c>
      <c r="O24" s="170"/>
      <c r="S24" s="170"/>
      <c r="T24" s="170"/>
    </row>
    <row r="25" s="114" customFormat="1" ht="32.25" customHeight="1">
      <c r="T25" s="164"/>
    </row>
    <row r="26" spans="3:10" ht="18">
      <c r="C26" s="171"/>
      <c r="D26" s="171"/>
      <c r="E26" s="164"/>
      <c r="F26" s="164"/>
      <c r="G26" s="171"/>
      <c r="H26" s="171"/>
      <c r="I26" s="172"/>
      <c r="J26" s="173" t="s">
        <v>120</v>
      </c>
    </row>
    <row r="27" spans="4:10" ht="18">
      <c r="D27" s="161"/>
      <c r="J27" s="174" t="s">
        <v>121</v>
      </c>
    </row>
    <row r="28" ht="18">
      <c r="J28" s="174" t="s">
        <v>106</v>
      </c>
    </row>
    <row r="29" ht="18">
      <c r="J29" s="175" t="s">
        <v>122</v>
      </c>
    </row>
    <row r="30" ht="18">
      <c r="J30" s="174" t="s">
        <v>108</v>
      </c>
    </row>
  </sheetData>
  <sheetProtection/>
  <mergeCells count="11">
    <mergeCell ref="I8:J8"/>
    <mergeCell ref="K8:L8"/>
    <mergeCell ref="K1:L1"/>
    <mergeCell ref="A2:L2"/>
    <mergeCell ref="A4:L4"/>
    <mergeCell ref="A6:L6"/>
    <mergeCell ref="A8:A9"/>
    <mergeCell ref="B8:B9"/>
    <mergeCell ref="C8:D8"/>
    <mergeCell ref="E8:F8"/>
    <mergeCell ref="G8:H8"/>
  </mergeCells>
  <conditionalFormatting sqref="J29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7"/>
  <sheetViews>
    <sheetView view="pageBreakPreview" zoomScale="70" zoomScaleNormal="70" zoomScaleSheetLayoutView="70" zoomScalePageLayoutView="0" workbookViewId="0" topLeftCell="A1">
      <selection activeCell="A4" sqref="A4:V4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90</v>
      </c>
    </row>
    <row r="2" spans="1:22" ht="18.75" customHeight="1">
      <c r="A2" s="381" t="s">
        <v>123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82" t="s">
        <v>154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</row>
    <row r="5" spans="1:22" ht="18" customHeight="1">
      <c r="A5" s="27" t="s">
        <v>37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79" t="s">
        <v>76</v>
      </c>
      <c r="B7" s="379" t="s">
        <v>102</v>
      </c>
      <c r="C7" s="378" t="s">
        <v>77</v>
      </c>
      <c r="D7" s="378"/>
      <c r="E7" s="379" t="s">
        <v>78</v>
      </c>
      <c r="F7" s="379"/>
      <c r="G7" s="379"/>
      <c r="H7" s="379"/>
      <c r="I7" s="379"/>
      <c r="J7" s="379"/>
      <c r="K7" s="379"/>
      <c r="L7" s="379"/>
      <c r="M7" s="383" t="s">
        <v>92</v>
      </c>
      <c r="N7" s="383"/>
      <c r="O7" s="383"/>
      <c r="P7" s="383"/>
      <c r="Q7" s="383"/>
      <c r="R7" s="383"/>
      <c r="S7" s="383"/>
      <c r="T7" s="383"/>
      <c r="U7" s="383"/>
      <c r="V7" s="383"/>
    </row>
    <row r="8" spans="1:22" s="32" customFormat="1" ht="96.75" customHeight="1">
      <c r="A8" s="379"/>
      <c r="B8" s="379"/>
      <c r="C8" s="378" t="s">
        <v>81</v>
      </c>
      <c r="D8" s="378"/>
      <c r="E8" s="379" t="s">
        <v>82</v>
      </c>
      <c r="F8" s="379"/>
      <c r="G8" s="379" t="s">
        <v>83</v>
      </c>
      <c r="H8" s="379"/>
      <c r="I8" s="379" t="s">
        <v>84</v>
      </c>
      <c r="J8" s="379"/>
      <c r="K8" s="379" t="s">
        <v>85</v>
      </c>
      <c r="L8" s="379"/>
      <c r="M8" s="380" t="s">
        <v>93</v>
      </c>
      <c r="N8" s="380"/>
      <c r="O8" s="380" t="s">
        <v>94</v>
      </c>
      <c r="P8" s="380"/>
      <c r="Q8" s="380" t="s">
        <v>95</v>
      </c>
      <c r="R8" s="380"/>
      <c r="S8" s="380" t="s">
        <v>96</v>
      </c>
      <c r="T8" s="380"/>
      <c r="U8" s="380" t="s">
        <v>97</v>
      </c>
      <c r="V8" s="383"/>
    </row>
    <row r="9" spans="1:22" s="36" customFormat="1" ht="30.75" customHeight="1">
      <c r="A9" s="379"/>
      <c r="B9" s="379"/>
      <c r="C9" s="33" t="s">
        <v>86</v>
      </c>
      <c r="D9" s="33" t="s">
        <v>87</v>
      </c>
      <c r="E9" s="34" t="s">
        <v>86</v>
      </c>
      <c r="F9" s="34" t="s">
        <v>87</v>
      </c>
      <c r="G9" s="34" t="s">
        <v>86</v>
      </c>
      <c r="H9" s="34" t="s">
        <v>87</v>
      </c>
      <c r="I9" s="34" t="s">
        <v>86</v>
      </c>
      <c r="J9" s="34" t="s">
        <v>87</v>
      </c>
      <c r="K9" s="34" t="s">
        <v>86</v>
      </c>
      <c r="L9" s="34" t="s">
        <v>87</v>
      </c>
      <c r="M9" s="35" t="s">
        <v>86</v>
      </c>
      <c r="N9" s="35" t="s">
        <v>87</v>
      </c>
      <c r="O9" s="35" t="s">
        <v>86</v>
      </c>
      <c r="P9" s="35" t="s">
        <v>87</v>
      </c>
      <c r="Q9" s="35" t="s">
        <v>86</v>
      </c>
      <c r="R9" s="35" t="s">
        <v>87</v>
      </c>
      <c r="S9" s="35" t="s">
        <v>86</v>
      </c>
      <c r="T9" s="35" t="s">
        <v>87</v>
      </c>
      <c r="U9" s="35" t="s">
        <v>86</v>
      </c>
      <c r="V9" s="35" t="s">
        <v>86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108</v>
      </c>
      <c r="C11" s="43">
        <v>146</v>
      </c>
      <c r="D11" s="43">
        <v>141</v>
      </c>
      <c r="E11" s="44">
        <v>13</v>
      </c>
      <c r="F11" s="45">
        <v>13</v>
      </c>
      <c r="G11" s="45">
        <v>59</v>
      </c>
      <c r="H11" s="45">
        <v>59</v>
      </c>
      <c r="I11" s="45">
        <v>13</v>
      </c>
      <c r="J11" s="45">
        <v>13</v>
      </c>
      <c r="K11" s="45">
        <v>13</v>
      </c>
      <c r="L11" s="45">
        <v>11</v>
      </c>
      <c r="M11" s="46">
        <v>5</v>
      </c>
      <c r="N11" s="46">
        <v>5</v>
      </c>
      <c r="O11" s="46">
        <v>2</v>
      </c>
      <c r="P11" s="46">
        <v>2</v>
      </c>
      <c r="Q11" s="46">
        <v>1</v>
      </c>
      <c r="R11" s="46">
        <v>1</v>
      </c>
      <c r="S11" s="46">
        <v>1</v>
      </c>
      <c r="T11" s="46">
        <v>1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6"/>
      <c r="D12" s="86"/>
      <c r="E12" s="87"/>
      <c r="F12" s="88"/>
      <c r="G12" s="88"/>
      <c r="H12" s="88"/>
      <c r="I12" s="88"/>
      <c r="J12" s="88"/>
      <c r="K12" s="88"/>
      <c r="L12" s="88"/>
      <c r="M12" s="89"/>
      <c r="N12" s="89"/>
      <c r="O12" s="89"/>
      <c r="P12" s="89"/>
      <c r="Q12" s="376" t="s">
        <v>120</v>
      </c>
      <c r="R12" s="376"/>
      <c r="S12" s="376"/>
      <c r="T12" s="376"/>
      <c r="U12" s="376"/>
      <c r="V12" s="89"/>
    </row>
    <row r="13" spans="9:21" ht="21" customHeight="1">
      <c r="I13" s="375"/>
      <c r="J13" s="375"/>
      <c r="K13" s="375"/>
      <c r="Q13" s="377" t="s">
        <v>121</v>
      </c>
      <c r="R13" s="377"/>
      <c r="S13" s="377"/>
      <c r="T13" s="377"/>
      <c r="U13" s="377"/>
    </row>
    <row r="14" spans="17:21" ht="18.75" customHeight="1">
      <c r="Q14" s="374" t="s">
        <v>106</v>
      </c>
      <c r="R14" s="374"/>
      <c r="S14" s="374"/>
      <c r="T14" s="374"/>
      <c r="U14" s="374"/>
    </row>
    <row r="15" spans="17:21" ht="21" customHeight="1">
      <c r="Q15" s="373" t="s">
        <v>122</v>
      </c>
      <c r="R15" s="373"/>
      <c r="S15" s="373"/>
      <c r="T15" s="373"/>
      <c r="U15" s="373"/>
    </row>
    <row r="16" spans="17:21" ht="20.25" customHeight="1">
      <c r="Q16" s="374" t="s">
        <v>108</v>
      </c>
      <c r="R16" s="374"/>
      <c r="S16" s="374"/>
      <c r="T16" s="374"/>
      <c r="U16" s="374"/>
    </row>
    <row r="17" ht="12.75">
      <c r="R17" s="51"/>
    </row>
  </sheetData>
  <sheetProtection/>
  <mergeCells count="23">
    <mergeCell ref="A2:V2"/>
    <mergeCell ref="A4:V4"/>
    <mergeCell ref="M7:V7"/>
    <mergeCell ref="A7:A9"/>
    <mergeCell ref="B7:B9"/>
    <mergeCell ref="S8:T8"/>
    <mergeCell ref="E7:L7"/>
    <mergeCell ref="Q8:R8"/>
    <mergeCell ref="U8:V8"/>
    <mergeCell ref="C8:D8"/>
    <mergeCell ref="C7:D7"/>
    <mergeCell ref="G8:H8"/>
    <mergeCell ref="O8:P8"/>
    <mergeCell ref="M8:N8"/>
    <mergeCell ref="K8:L8"/>
    <mergeCell ref="I8:J8"/>
    <mergeCell ref="E8:F8"/>
    <mergeCell ref="Q15:U15"/>
    <mergeCell ref="Q16:U16"/>
    <mergeCell ref="I13:K13"/>
    <mergeCell ref="Q12:U12"/>
    <mergeCell ref="Q13:U13"/>
    <mergeCell ref="Q14:U14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T6" sqref="T6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401"/>
      <c r="L1" s="401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91</v>
      </c>
    </row>
    <row r="2" spans="1:26" s="24" customFormat="1" ht="18.75" customHeight="1">
      <c r="A2" s="381" t="s">
        <v>123</v>
      </c>
      <c r="B2" s="381"/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1"/>
      <c r="R2" s="381"/>
      <c r="S2" s="381"/>
      <c r="T2" s="381"/>
      <c r="U2" s="381"/>
      <c r="V2" s="381"/>
      <c r="W2" s="381"/>
      <c r="X2" s="381"/>
      <c r="Y2" s="381"/>
      <c r="Z2" s="381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82" t="s">
        <v>155</v>
      </c>
      <c r="B4" s="382"/>
      <c r="C4" s="382"/>
      <c r="D4" s="382"/>
      <c r="E4" s="382"/>
      <c r="F4" s="382"/>
      <c r="G4" s="382"/>
      <c r="H4" s="382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  <c r="T4" s="382"/>
      <c r="U4" s="382"/>
      <c r="V4" s="382"/>
      <c r="W4" s="382"/>
      <c r="X4" s="382"/>
      <c r="Y4" s="382"/>
      <c r="Z4" s="382"/>
    </row>
    <row r="5" spans="1:26" ht="18" customHeight="1">
      <c r="A5" s="27" t="s">
        <v>37</v>
      </c>
      <c r="B5" s="59"/>
      <c r="C5" s="60"/>
      <c r="D5" s="60"/>
      <c r="E5" s="60"/>
      <c r="F5" s="60"/>
      <c r="G5" s="60"/>
      <c r="H5" s="60"/>
      <c r="I5" s="60"/>
      <c r="X5" s="386"/>
      <c r="Y5" s="386"/>
      <c r="Z5" s="386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398" t="s">
        <v>76</v>
      </c>
      <c r="B7" s="389" t="s">
        <v>102</v>
      </c>
      <c r="C7" s="395" t="s">
        <v>77</v>
      </c>
      <c r="D7" s="396"/>
      <c r="E7" s="397" t="s">
        <v>78</v>
      </c>
      <c r="F7" s="397"/>
      <c r="G7" s="397"/>
      <c r="H7" s="397"/>
      <c r="I7" s="397"/>
      <c r="J7" s="397"/>
      <c r="K7" s="397"/>
      <c r="L7" s="397"/>
      <c r="M7" s="392" t="s">
        <v>92</v>
      </c>
      <c r="N7" s="393"/>
      <c r="O7" s="393"/>
      <c r="P7" s="393"/>
      <c r="Q7" s="393"/>
      <c r="R7" s="393"/>
      <c r="S7" s="393"/>
      <c r="T7" s="393"/>
      <c r="U7" s="393"/>
      <c r="V7" s="393"/>
      <c r="W7" s="402" t="s">
        <v>79</v>
      </c>
      <c r="X7" s="402"/>
      <c r="Y7" s="402" t="s">
        <v>80</v>
      </c>
      <c r="Z7" s="402"/>
    </row>
    <row r="8" spans="1:26" s="36" customFormat="1" ht="47.25" customHeight="1">
      <c r="A8" s="399"/>
      <c r="B8" s="390"/>
      <c r="C8" s="384" t="s">
        <v>81</v>
      </c>
      <c r="D8" s="385"/>
      <c r="E8" s="394" t="s">
        <v>82</v>
      </c>
      <c r="F8" s="394"/>
      <c r="G8" s="394" t="s">
        <v>83</v>
      </c>
      <c r="H8" s="394"/>
      <c r="I8" s="394" t="s">
        <v>84</v>
      </c>
      <c r="J8" s="394"/>
      <c r="K8" s="394" t="s">
        <v>85</v>
      </c>
      <c r="L8" s="394"/>
      <c r="M8" s="387" t="s">
        <v>93</v>
      </c>
      <c r="N8" s="387"/>
      <c r="O8" s="387" t="s">
        <v>94</v>
      </c>
      <c r="P8" s="387"/>
      <c r="Q8" s="387" t="s">
        <v>95</v>
      </c>
      <c r="R8" s="387"/>
      <c r="S8" s="387" t="s">
        <v>96</v>
      </c>
      <c r="T8" s="387"/>
      <c r="U8" s="387" t="s">
        <v>97</v>
      </c>
      <c r="V8" s="388"/>
      <c r="W8" s="402"/>
      <c r="X8" s="402"/>
      <c r="Y8" s="402"/>
      <c r="Z8" s="402"/>
    </row>
    <row r="9" spans="1:26" s="36" customFormat="1" ht="60.75" customHeight="1">
      <c r="A9" s="400"/>
      <c r="B9" s="391"/>
      <c r="C9" s="63" t="s">
        <v>88</v>
      </c>
      <c r="D9" s="63" t="s">
        <v>89</v>
      </c>
      <c r="E9" s="64" t="s">
        <v>88</v>
      </c>
      <c r="F9" s="64" t="s">
        <v>89</v>
      </c>
      <c r="G9" s="64" t="s">
        <v>88</v>
      </c>
      <c r="H9" s="64" t="s">
        <v>89</v>
      </c>
      <c r="I9" s="64" t="s">
        <v>88</v>
      </c>
      <c r="J9" s="64" t="s">
        <v>89</v>
      </c>
      <c r="K9" s="64" t="s">
        <v>88</v>
      </c>
      <c r="L9" s="64" t="s">
        <v>89</v>
      </c>
      <c r="M9" s="35" t="s">
        <v>88</v>
      </c>
      <c r="N9" s="35" t="s">
        <v>89</v>
      </c>
      <c r="O9" s="35" t="s">
        <v>88</v>
      </c>
      <c r="P9" s="35" t="s">
        <v>89</v>
      </c>
      <c r="Q9" s="35" t="s">
        <v>88</v>
      </c>
      <c r="R9" s="35" t="s">
        <v>89</v>
      </c>
      <c r="S9" s="35" t="s">
        <v>88</v>
      </c>
      <c r="T9" s="35" t="s">
        <v>89</v>
      </c>
      <c r="U9" s="35" t="s">
        <v>88</v>
      </c>
      <c r="V9" s="35" t="s">
        <v>89</v>
      </c>
      <c r="W9" s="34" t="s">
        <v>88</v>
      </c>
      <c r="X9" s="34" t="s">
        <v>89</v>
      </c>
      <c r="Y9" s="34" t="s">
        <v>88</v>
      </c>
      <c r="Z9" s="34" t="s">
        <v>89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90" t="s">
        <v>108</v>
      </c>
      <c r="C11" s="68">
        <v>141</v>
      </c>
      <c r="D11" s="68">
        <v>141</v>
      </c>
      <c r="E11" s="69">
        <v>13</v>
      </c>
      <c r="F11" s="69">
        <v>13</v>
      </c>
      <c r="G11" s="69">
        <v>59</v>
      </c>
      <c r="H11" s="69">
        <v>59</v>
      </c>
      <c r="I11" s="69">
        <v>13</v>
      </c>
      <c r="J11" s="69">
        <v>13</v>
      </c>
      <c r="K11" s="69">
        <v>13</v>
      </c>
      <c r="L11" s="69">
        <v>13</v>
      </c>
      <c r="M11" s="70">
        <v>5</v>
      </c>
      <c r="N11" s="70">
        <v>5</v>
      </c>
      <c r="O11" s="70">
        <v>2</v>
      </c>
      <c r="P11" s="70">
        <v>2</v>
      </c>
      <c r="Q11" s="70">
        <v>1</v>
      </c>
      <c r="R11" s="70">
        <v>1</v>
      </c>
      <c r="S11" s="70">
        <v>1</v>
      </c>
      <c r="T11" s="70">
        <v>1</v>
      </c>
      <c r="U11" s="70">
        <v>1</v>
      </c>
      <c r="V11" s="70">
        <v>1</v>
      </c>
      <c r="W11" s="70">
        <v>2406</v>
      </c>
      <c r="X11" s="70">
        <v>2406</v>
      </c>
      <c r="Y11" s="70">
        <v>3085</v>
      </c>
      <c r="Z11" s="70">
        <v>3085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120</v>
      </c>
    </row>
    <row r="18" ht="16.5">
      <c r="V18" s="49" t="s">
        <v>121</v>
      </c>
    </row>
    <row r="19" ht="21" customHeight="1">
      <c r="V19" s="49" t="s">
        <v>106</v>
      </c>
    </row>
    <row r="20" ht="24.75" customHeight="1">
      <c r="V20" s="50" t="s">
        <v>122</v>
      </c>
    </row>
    <row r="21" ht="20.25" customHeight="1">
      <c r="V21" s="49" t="s">
        <v>108</v>
      </c>
    </row>
  </sheetData>
  <sheetProtection/>
  <mergeCells count="21">
    <mergeCell ref="Y7:Z8"/>
    <mergeCell ref="O8:P8"/>
    <mergeCell ref="E7:L7"/>
    <mergeCell ref="E8:F8"/>
    <mergeCell ref="A7:A9"/>
    <mergeCell ref="I8:J8"/>
    <mergeCell ref="K1:L1"/>
    <mergeCell ref="K8:L8"/>
    <mergeCell ref="A2:Z2"/>
    <mergeCell ref="W7:X8"/>
    <mergeCell ref="A4:Z4"/>
    <mergeCell ref="C8:D8"/>
    <mergeCell ref="X5:Z5"/>
    <mergeCell ref="U8:V8"/>
    <mergeCell ref="M8:N8"/>
    <mergeCell ref="S8:T8"/>
    <mergeCell ref="B7:B9"/>
    <mergeCell ref="M7:V7"/>
    <mergeCell ref="Q8:R8"/>
    <mergeCell ref="G8:H8"/>
    <mergeCell ref="C7:D7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7"/>
  <sheetViews>
    <sheetView zoomScalePageLayoutView="0" workbookViewId="0" topLeftCell="A9">
      <selection activeCell="A1" sqref="A1:H27"/>
    </sheetView>
  </sheetViews>
  <sheetFormatPr defaultColWidth="9.140625" defaultRowHeight="15"/>
  <cols>
    <col min="1" max="1" width="4.28125" style="296" customWidth="1"/>
    <col min="2" max="2" width="17.140625" style="296" customWidth="1"/>
    <col min="3" max="3" width="9.7109375" style="296" bestFit="1" customWidth="1"/>
    <col min="4" max="4" width="8.421875" style="296" customWidth="1"/>
    <col min="5" max="5" width="16.00390625" style="296" customWidth="1"/>
    <col min="6" max="6" width="11.00390625" style="296" bestFit="1" customWidth="1"/>
    <col min="7" max="7" width="9.28125" style="296" bestFit="1" customWidth="1"/>
    <col min="8" max="8" width="20.421875" style="296" bestFit="1" customWidth="1"/>
    <col min="9" max="11" width="13.8515625" style="296" customWidth="1"/>
    <col min="12" max="12" width="9.8515625" style="255" customWidth="1"/>
    <col min="13" max="13" width="11.421875" style="253" customWidth="1"/>
    <col min="14" max="14" width="10.57421875" style="253" customWidth="1"/>
    <col min="15" max="15" width="12.57421875" style="254" customWidth="1"/>
    <col min="16" max="43" width="9.140625" style="255" customWidth="1"/>
    <col min="44" max="16384" width="9.140625" style="296" customWidth="1"/>
  </cols>
  <sheetData>
    <row r="1" spans="1:12" ht="27.75" customHeight="1">
      <c r="A1" s="405" t="s">
        <v>133</v>
      </c>
      <c r="B1" s="405"/>
      <c r="C1" s="405"/>
      <c r="D1" s="405"/>
      <c r="E1" s="405"/>
      <c r="F1" s="405"/>
      <c r="G1" s="405"/>
      <c r="H1" s="405"/>
      <c r="I1" s="251"/>
      <c r="J1" s="251"/>
      <c r="K1" s="251"/>
      <c r="L1" s="252"/>
    </row>
    <row r="2" spans="5:12" ht="15.75">
      <c r="E2" s="406" t="s">
        <v>156</v>
      </c>
      <c r="F2" s="407"/>
      <c r="G2" s="407"/>
      <c r="H2" s="407"/>
      <c r="I2" s="256"/>
      <c r="J2" s="256"/>
      <c r="K2" s="256"/>
      <c r="L2" s="256"/>
    </row>
    <row r="3" spans="1:12" ht="63" customHeight="1">
      <c r="A3" s="403" t="s">
        <v>0</v>
      </c>
      <c r="B3" s="403" t="s">
        <v>126</v>
      </c>
      <c r="C3" s="404" t="s">
        <v>127</v>
      </c>
      <c r="D3" s="404"/>
      <c r="E3" s="404" t="s">
        <v>128</v>
      </c>
      <c r="F3" s="404" t="s">
        <v>129</v>
      </c>
      <c r="G3" s="404"/>
      <c r="H3" s="404" t="s">
        <v>130</v>
      </c>
      <c r="I3" s="115"/>
      <c r="J3" s="115"/>
      <c r="K3" s="115"/>
      <c r="L3" s="115"/>
    </row>
    <row r="4" spans="1:15" ht="79.5" customHeight="1">
      <c r="A4" s="403"/>
      <c r="B4" s="403"/>
      <c r="C4" s="116" t="s">
        <v>131</v>
      </c>
      <c r="D4" s="116" t="s">
        <v>132</v>
      </c>
      <c r="E4" s="404"/>
      <c r="F4" s="116" t="s">
        <v>131</v>
      </c>
      <c r="G4" s="116" t="s">
        <v>132</v>
      </c>
      <c r="H4" s="404"/>
      <c r="I4" s="115"/>
      <c r="J4" s="115"/>
      <c r="K4" s="115"/>
      <c r="L4" s="115"/>
      <c r="O4" s="257">
        <v>0</v>
      </c>
    </row>
    <row r="5" spans="1:43" s="261" customFormat="1" ht="15">
      <c r="A5" s="258">
        <v>1</v>
      </c>
      <c r="B5" s="258">
        <v>2</v>
      </c>
      <c r="C5" s="258">
        <v>5</v>
      </c>
      <c r="D5" s="258">
        <v>6</v>
      </c>
      <c r="E5" s="258">
        <v>7</v>
      </c>
      <c r="F5" s="258">
        <v>8</v>
      </c>
      <c r="G5" s="258">
        <v>9</v>
      </c>
      <c r="H5" s="258">
        <v>10</v>
      </c>
      <c r="I5" s="259"/>
      <c r="J5" s="259"/>
      <c r="K5" s="259"/>
      <c r="L5" s="259"/>
      <c r="M5" s="260"/>
      <c r="N5" s="261" t="s">
        <v>140</v>
      </c>
      <c r="O5" s="262"/>
      <c r="P5" s="263"/>
      <c r="Q5" s="263"/>
      <c r="R5" s="263"/>
      <c r="S5" s="263"/>
      <c r="T5" s="263"/>
      <c r="U5" s="263"/>
      <c r="V5" s="263"/>
      <c r="W5" s="263"/>
      <c r="X5" s="263"/>
      <c r="Y5" s="263"/>
      <c r="Z5" s="263"/>
      <c r="AA5" s="263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</row>
    <row r="6" spans="1:44" s="270" customFormat="1" ht="18.75">
      <c r="A6" s="250">
        <v>1</v>
      </c>
      <c r="B6" s="264" t="s">
        <v>22</v>
      </c>
      <c r="C6" s="271">
        <v>5956</v>
      </c>
      <c r="D6" s="271">
        <v>0</v>
      </c>
      <c r="E6" s="301">
        <f>46.98762+15.41</f>
        <v>62.39762</v>
      </c>
      <c r="F6" s="271">
        <v>42987</v>
      </c>
      <c r="G6" s="271">
        <v>320</v>
      </c>
      <c r="H6" s="301">
        <v>399.11116000000004</v>
      </c>
      <c r="I6" s="265"/>
      <c r="J6" s="265"/>
      <c r="K6" s="265"/>
      <c r="L6" s="117"/>
      <c r="M6" s="266">
        <f aca="true" t="shared" si="0" ref="M6:M20">E6+H6</f>
        <v>461.50878000000006</v>
      </c>
      <c r="N6" s="267">
        <f>'Part-II'!K10</f>
        <v>461.50984</v>
      </c>
      <c r="O6" s="267">
        <f>M6-N6</f>
        <v>-0.0010599999999385545</v>
      </c>
      <c r="P6" s="268"/>
      <c r="Q6" s="268"/>
      <c r="R6" s="268"/>
      <c r="S6" s="268"/>
      <c r="T6" s="268"/>
      <c r="U6" s="268"/>
      <c r="V6" s="268"/>
      <c r="W6" s="268"/>
      <c r="X6" s="268"/>
      <c r="Y6" s="268"/>
      <c r="Z6" s="268"/>
      <c r="AA6" s="268"/>
      <c r="AB6" s="268"/>
      <c r="AC6" s="268"/>
      <c r="AD6" s="268"/>
      <c r="AE6" s="268"/>
      <c r="AF6" s="268"/>
      <c r="AG6" s="268"/>
      <c r="AH6" s="268"/>
      <c r="AI6" s="268"/>
      <c r="AJ6" s="268"/>
      <c r="AK6" s="268"/>
      <c r="AL6" s="268"/>
      <c r="AM6" s="268"/>
      <c r="AN6" s="268"/>
      <c r="AO6" s="268"/>
      <c r="AP6" s="268"/>
      <c r="AQ6" s="268"/>
      <c r="AR6" s="269"/>
    </row>
    <row r="7" spans="1:43" s="254" customFormat="1" ht="15.75" customHeight="1">
      <c r="A7" s="250">
        <v>2</v>
      </c>
      <c r="B7" s="264" t="s">
        <v>23</v>
      </c>
      <c r="C7" s="302">
        <v>7895</v>
      </c>
      <c r="D7" s="302">
        <v>36</v>
      </c>
      <c r="E7" s="303">
        <f>2852480/100000</f>
        <v>28.5248</v>
      </c>
      <c r="F7" s="302">
        <v>26404</v>
      </c>
      <c r="G7" s="302">
        <v>45</v>
      </c>
      <c r="H7" s="303">
        <f>49569630/100000</f>
        <v>495.6963</v>
      </c>
      <c r="I7" s="273"/>
      <c r="J7" s="273"/>
      <c r="K7" s="273"/>
      <c r="L7" s="117"/>
      <c r="M7" s="266">
        <f t="shared" si="0"/>
        <v>524.2211</v>
      </c>
      <c r="N7" s="267">
        <f>'Part-II'!K11</f>
        <v>524.2211</v>
      </c>
      <c r="O7" s="267">
        <f aca="true" t="shared" si="1" ref="O7:O20">M7-N7</f>
        <v>0</v>
      </c>
      <c r="P7" s="268"/>
      <c r="Q7" s="268"/>
      <c r="R7" s="268"/>
      <c r="S7" s="268"/>
      <c r="T7" s="268"/>
      <c r="U7" s="268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8"/>
      <c r="AG7" s="268"/>
      <c r="AH7" s="268"/>
      <c r="AI7" s="268"/>
      <c r="AJ7" s="268"/>
      <c r="AK7" s="268"/>
      <c r="AL7" s="268"/>
      <c r="AM7" s="268"/>
      <c r="AN7" s="268"/>
      <c r="AO7" s="268"/>
      <c r="AP7" s="268"/>
      <c r="AQ7" s="268"/>
    </row>
    <row r="8" spans="1:43" s="254" customFormat="1" ht="18.75">
      <c r="A8" s="250">
        <v>3</v>
      </c>
      <c r="B8" s="264" t="s">
        <v>24</v>
      </c>
      <c r="C8" s="271">
        <v>9904</v>
      </c>
      <c r="D8" s="271">
        <v>254</v>
      </c>
      <c r="E8" s="274">
        <v>649.17</v>
      </c>
      <c r="F8" s="271">
        <v>1059</v>
      </c>
      <c r="G8" s="271">
        <v>3980</v>
      </c>
      <c r="H8" s="301">
        <v>480.19</v>
      </c>
      <c r="I8" s="265"/>
      <c r="J8" s="265"/>
      <c r="K8" s="265"/>
      <c r="L8" s="117"/>
      <c r="M8" s="266">
        <f t="shared" si="0"/>
        <v>1129.36</v>
      </c>
      <c r="N8" s="267">
        <f>'Part-II'!K12</f>
        <v>1129.35991</v>
      </c>
      <c r="O8" s="267">
        <f t="shared" si="1"/>
        <v>9.000000000014552E-05</v>
      </c>
      <c r="P8" s="268"/>
      <c r="Q8" s="268"/>
      <c r="R8" s="268"/>
      <c r="S8" s="268"/>
      <c r="T8" s="268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268"/>
      <c r="AI8" s="268"/>
      <c r="AJ8" s="268"/>
      <c r="AK8" s="268"/>
      <c r="AL8" s="268"/>
      <c r="AM8" s="268"/>
      <c r="AN8" s="268"/>
      <c r="AO8" s="268"/>
      <c r="AP8" s="268"/>
      <c r="AQ8" s="268"/>
    </row>
    <row r="9" spans="1:44" s="270" customFormat="1" ht="18.75">
      <c r="A9" s="250">
        <v>4</v>
      </c>
      <c r="B9" s="264" t="s">
        <v>25</v>
      </c>
      <c r="C9" s="271">
        <v>15985</v>
      </c>
      <c r="D9" s="271">
        <v>612</v>
      </c>
      <c r="E9" s="272">
        <v>230.0033</v>
      </c>
      <c r="F9" s="271">
        <v>41950</v>
      </c>
      <c r="G9" s="271">
        <v>59</v>
      </c>
      <c r="H9" s="272">
        <v>475.30244</v>
      </c>
      <c r="I9" s="273"/>
      <c r="J9" s="273"/>
      <c r="K9" s="273"/>
      <c r="L9" s="117"/>
      <c r="M9" s="266">
        <f t="shared" si="0"/>
        <v>705.30574</v>
      </c>
      <c r="N9" s="267">
        <f>'Part-II'!K13</f>
        <v>705.30574</v>
      </c>
      <c r="O9" s="267">
        <f t="shared" si="1"/>
        <v>0</v>
      </c>
      <c r="P9" s="268"/>
      <c r="Q9" s="268"/>
      <c r="R9" s="268"/>
      <c r="S9" s="268"/>
      <c r="T9" s="268"/>
      <c r="U9" s="268"/>
      <c r="V9" s="268"/>
      <c r="W9" s="268"/>
      <c r="X9" s="268"/>
      <c r="Y9" s="268"/>
      <c r="Z9" s="268"/>
      <c r="AA9" s="268"/>
      <c r="AB9" s="268"/>
      <c r="AC9" s="268"/>
      <c r="AD9" s="268"/>
      <c r="AE9" s="268"/>
      <c r="AF9" s="268"/>
      <c r="AG9" s="268"/>
      <c r="AH9" s="268"/>
      <c r="AI9" s="268"/>
      <c r="AJ9" s="268"/>
      <c r="AK9" s="268"/>
      <c r="AL9" s="268"/>
      <c r="AM9" s="268"/>
      <c r="AN9" s="268"/>
      <c r="AO9" s="268"/>
      <c r="AP9" s="268"/>
      <c r="AQ9" s="268"/>
      <c r="AR9" s="269"/>
    </row>
    <row r="10" spans="1:43" s="254" customFormat="1" ht="18.75">
      <c r="A10" s="250">
        <v>5</v>
      </c>
      <c r="B10" s="264" t="s">
        <v>26</v>
      </c>
      <c r="C10" s="271">
        <v>18867</v>
      </c>
      <c r="D10" s="271">
        <v>297</v>
      </c>
      <c r="E10" s="254">
        <v>320.28716000000003</v>
      </c>
      <c r="F10" s="271">
        <v>37430</v>
      </c>
      <c r="G10" s="271">
        <v>2753</v>
      </c>
      <c r="H10" s="272">
        <v>862.72768</v>
      </c>
      <c r="I10" s="275"/>
      <c r="J10" s="275"/>
      <c r="K10" s="275"/>
      <c r="L10" s="117"/>
      <c r="M10" s="266">
        <f t="shared" si="0"/>
        <v>1183.01484</v>
      </c>
      <c r="N10" s="267">
        <f>'Part-II'!K14</f>
        <v>1183.01484</v>
      </c>
      <c r="O10" s="267">
        <f t="shared" si="1"/>
        <v>0</v>
      </c>
      <c r="P10" s="268"/>
      <c r="Q10" s="268"/>
      <c r="R10" s="268"/>
      <c r="S10" s="268"/>
      <c r="T10" s="268"/>
      <c r="U10" s="268"/>
      <c r="V10" s="268"/>
      <c r="W10" s="268"/>
      <c r="X10" s="268"/>
      <c r="Y10" s="268"/>
      <c r="Z10" s="268"/>
      <c r="AA10" s="268"/>
      <c r="AB10" s="268"/>
      <c r="AC10" s="268"/>
      <c r="AD10" s="268"/>
      <c r="AE10" s="268"/>
      <c r="AF10" s="268"/>
      <c r="AG10" s="268"/>
      <c r="AH10" s="268"/>
      <c r="AI10" s="268"/>
      <c r="AJ10" s="268"/>
      <c r="AK10" s="268"/>
      <c r="AL10" s="268"/>
      <c r="AM10" s="268"/>
      <c r="AN10" s="268"/>
      <c r="AO10" s="268"/>
      <c r="AP10" s="268"/>
      <c r="AQ10" s="268"/>
    </row>
    <row r="11" spans="1:43" s="254" customFormat="1" ht="18.75">
      <c r="A11" s="250">
        <v>6</v>
      </c>
      <c r="B11" s="264" t="s">
        <v>27</v>
      </c>
      <c r="C11" s="271">
        <v>4791</v>
      </c>
      <c r="D11" s="271">
        <v>1607</v>
      </c>
      <c r="E11" s="272">
        <f>100.45641+16.36</f>
        <v>116.81641</v>
      </c>
      <c r="F11" s="271">
        <v>30546</v>
      </c>
      <c r="G11" s="271">
        <v>3458</v>
      </c>
      <c r="H11" s="272">
        <v>627.4920900000001</v>
      </c>
      <c r="I11" s="273"/>
      <c r="J11" s="273"/>
      <c r="K11" s="273"/>
      <c r="L11" s="117"/>
      <c r="M11" s="266">
        <f t="shared" si="0"/>
        <v>744.3085000000001</v>
      </c>
      <c r="N11" s="267">
        <f>'Part-II'!K15</f>
        <v>744.3083</v>
      </c>
      <c r="O11" s="267">
        <f t="shared" si="1"/>
        <v>0.00020000000006348273</v>
      </c>
      <c r="P11" s="268"/>
      <c r="Q11" s="268"/>
      <c r="R11" s="268"/>
      <c r="S11" s="268"/>
      <c r="T11" s="268"/>
      <c r="U11" s="268"/>
      <c r="V11" s="268"/>
      <c r="W11" s="268"/>
      <c r="X11" s="268"/>
      <c r="Y11" s="268"/>
      <c r="Z11" s="268"/>
      <c r="AA11" s="268"/>
      <c r="AB11" s="268"/>
      <c r="AC11" s="268"/>
      <c r="AD11" s="268"/>
      <c r="AE11" s="268"/>
      <c r="AF11" s="268"/>
      <c r="AG11" s="268"/>
      <c r="AH11" s="268"/>
      <c r="AI11" s="268"/>
      <c r="AJ11" s="268"/>
      <c r="AK11" s="268"/>
      <c r="AL11" s="268"/>
      <c r="AM11" s="268"/>
      <c r="AN11" s="268"/>
      <c r="AO11" s="268"/>
      <c r="AP11" s="268"/>
      <c r="AQ11" s="268"/>
    </row>
    <row r="12" spans="1:43" s="254" customFormat="1" ht="18.75">
      <c r="A12" s="250">
        <v>7</v>
      </c>
      <c r="B12" s="264" t="s">
        <v>125</v>
      </c>
      <c r="C12" s="271">
        <v>4356</v>
      </c>
      <c r="D12" s="271">
        <v>10</v>
      </c>
      <c r="E12" s="272">
        <v>103.16127</v>
      </c>
      <c r="F12" s="271">
        <v>45223</v>
      </c>
      <c r="G12" s="271">
        <v>739</v>
      </c>
      <c r="H12" s="272">
        <v>704.13568</v>
      </c>
      <c r="I12" s="117"/>
      <c r="J12" s="117"/>
      <c r="K12" s="117"/>
      <c r="L12" s="117"/>
      <c r="M12" s="266">
        <f t="shared" si="0"/>
        <v>807.2969499999999</v>
      </c>
      <c r="N12" s="267">
        <f>'Part-II'!K16</f>
        <v>807.2969499999999</v>
      </c>
      <c r="O12" s="267">
        <f t="shared" si="1"/>
        <v>0</v>
      </c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8"/>
      <c r="AF12" s="268"/>
      <c r="AG12" s="268"/>
      <c r="AH12" s="268"/>
      <c r="AI12" s="268"/>
      <c r="AJ12" s="268"/>
      <c r="AK12" s="268"/>
      <c r="AL12" s="268"/>
      <c r="AM12" s="268"/>
      <c r="AN12" s="268"/>
      <c r="AO12" s="268"/>
      <c r="AP12" s="268"/>
      <c r="AQ12" s="268"/>
    </row>
    <row r="13" spans="1:43" s="254" customFormat="1" ht="18.75">
      <c r="A13" s="250">
        <v>8</v>
      </c>
      <c r="B13" s="264" t="s">
        <v>29</v>
      </c>
      <c r="C13" s="271">
        <v>1279</v>
      </c>
      <c r="D13" s="271">
        <v>8</v>
      </c>
      <c r="E13" s="272">
        <v>0</v>
      </c>
      <c r="F13" s="271">
        <v>32627</v>
      </c>
      <c r="G13" s="271">
        <v>1377</v>
      </c>
      <c r="H13" s="272">
        <v>532.89481</v>
      </c>
      <c r="I13" s="275"/>
      <c r="J13" s="275"/>
      <c r="K13" s="275"/>
      <c r="L13" s="117"/>
      <c r="M13" s="266">
        <f t="shared" si="0"/>
        <v>532.89481</v>
      </c>
      <c r="N13" s="267">
        <f>'Part-II'!K17</f>
        <v>532.89481</v>
      </c>
      <c r="O13" s="267">
        <f t="shared" si="1"/>
        <v>0</v>
      </c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8"/>
      <c r="AF13" s="268"/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</row>
    <row r="14" spans="1:43" s="254" customFormat="1" ht="18.75">
      <c r="A14" s="250">
        <v>9</v>
      </c>
      <c r="B14" s="264" t="s">
        <v>30</v>
      </c>
      <c r="C14" s="271">
        <v>0</v>
      </c>
      <c r="D14" s="271">
        <v>0</v>
      </c>
      <c r="E14" s="272">
        <v>0</v>
      </c>
      <c r="F14" s="271">
        <v>52395</v>
      </c>
      <c r="G14" s="271">
        <v>501</v>
      </c>
      <c r="H14" s="272">
        <v>287.68198</v>
      </c>
      <c r="I14" s="265"/>
      <c r="J14" s="265"/>
      <c r="K14" s="265"/>
      <c r="L14" s="117"/>
      <c r="M14" s="266">
        <f t="shared" si="0"/>
        <v>287.68198</v>
      </c>
      <c r="N14" s="267">
        <f>'Part-II'!K18</f>
        <v>287.68198</v>
      </c>
      <c r="O14" s="267">
        <f t="shared" si="1"/>
        <v>0</v>
      </c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8"/>
      <c r="AF14" s="268"/>
      <c r="AG14" s="268"/>
      <c r="AH14" s="268"/>
      <c r="AI14" s="268"/>
      <c r="AJ14" s="268"/>
      <c r="AK14" s="268"/>
      <c r="AL14" s="268"/>
      <c r="AM14" s="268"/>
      <c r="AN14" s="268"/>
      <c r="AO14" s="268"/>
      <c r="AP14" s="268"/>
      <c r="AQ14" s="268"/>
    </row>
    <row r="15" spans="1:43" s="254" customFormat="1" ht="18.75">
      <c r="A15" s="250">
        <v>10</v>
      </c>
      <c r="B15" s="264" t="s">
        <v>31</v>
      </c>
      <c r="C15" s="271">
        <v>6051</v>
      </c>
      <c r="D15" s="271">
        <v>0</v>
      </c>
      <c r="E15" s="272">
        <v>51.927202875999996</v>
      </c>
      <c r="F15" s="271">
        <v>61904</v>
      </c>
      <c r="G15" s="271">
        <v>0</v>
      </c>
      <c r="H15" s="272">
        <v>530.2163271239999</v>
      </c>
      <c r="I15" s="273"/>
      <c r="J15" s="273"/>
      <c r="K15" s="273"/>
      <c r="L15" s="117"/>
      <c r="M15" s="266">
        <f>E15+H15</f>
        <v>582.1435299999999</v>
      </c>
      <c r="N15" s="267">
        <f>'Part-II'!K19</f>
        <v>582.1435299999999</v>
      </c>
      <c r="O15" s="267">
        <f t="shared" si="1"/>
        <v>0</v>
      </c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8"/>
      <c r="AO15" s="268"/>
      <c r="AP15" s="268"/>
      <c r="AQ15" s="268"/>
    </row>
    <row r="16" spans="1:44" s="270" customFormat="1" ht="18.75">
      <c r="A16" s="250">
        <v>11</v>
      </c>
      <c r="B16" s="264" t="s">
        <v>32</v>
      </c>
      <c r="C16" s="271">
        <v>3078</v>
      </c>
      <c r="D16" s="271">
        <v>0</v>
      </c>
      <c r="E16" s="272">
        <v>73.60047000000002</v>
      </c>
      <c r="F16" s="271">
        <v>29453</v>
      </c>
      <c r="G16" s="271">
        <v>0</v>
      </c>
      <c r="H16" s="272">
        <v>290.72977</v>
      </c>
      <c r="I16" s="275"/>
      <c r="J16" s="275"/>
      <c r="K16" s="275"/>
      <c r="L16" s="117"/>
      <c r="M16" s="266">
        <f t="shared" si="0"/>
        <v>364.33024</v>
      </c>
      <c r="N16" s="267">
        <f>'Part-II'!K20</f>
        <v>364.33024</v>
      </c>
      <c r="O16" s="267">
        <f t="shared" si="1"/>
        <v>0</v>
      </c>
      <c r="P16" s="268"/>
      <c r="Q16" s="268"/>
      <c r="R16" s="268"/>
      <c r="S16" s="268"/>
      <c r="T16" s="268"/>
      <c r="U16" s="268"/>
      <c r="V16" s="268"/>
      <c r="W16" s="268"/>
      <c r="X16" s="268"/>
      <c r="Y16" s="268"/>
      <c r="Z16" s="268"/>
      <c r="AA16" s="268"/>
      <c r="AB16" s="268"/>
      <c r="AC16" s="268"/>
      <c r="AD16" s="268"/>
      <c r="AE16" s="268"/>
      <c r="AF16" s="268"/>
      <c r="AG16" s="268"/>
      <c r="AH16" s="268"/>
      <c r="AI16" s="268"/>
      <c r="AJ16" s="268"/>
      <c r="AK16" s="268"/>
      <c r="AL16" s="268"/>
      <c r="AM16" s="268"/>
      <c r="AN16" s="268"/>
      <c r="AO16" s="268"/>
      <c r="AP16" s="268"/>
      <c r="AQ16" s="268"/>
      <c r="AR16" s="269"/>
    </row>
    <row r="17" spans="1:43" s="254" customFormat="1" ht="18.75">
      <c r="A17" s="250">
        <v>12</v>
      </c>
      <c r="B17" s="264" t="s">
        <v>33</v>
      </c>
      <c r="C17" s="271">
        <v>3167</v>
      </c>
      <c r="D17" s="271">
        <v>0</v>
      </c>
      <c r="E17" s="304">
        <v>8.57641</v>
      </c>
      <c r="F17" s="271">
        <v>53316</v>
      </c>
      <c r="G17" s="271">
        <v>0</v>
      </c>
      <c r="H17" s="272">
        <v>304.39090999999996</v>
      </c>
      <c r="I17" s="265"/>
      <c r="J17" s="265"/>
      <c r="K17" s="265"/>
      <c r="L17" s="117"/>
      <c r="M17" s="266">
        <f t="shared" si="0"/>
        <v>312.96732</v>
      </c>
      <c r="N17" s="267">
        <f>'Part-II'!K21</f>
        <v>312.96732000000003</v>
      </c>
      <c r="O17" s="267">
        <f t="shared" si="1"/>
        <v>0</v>
      </c>
      <c r="P17" s="268"/>
      <c r="Q17" s="268"/>
      <c r="R17" s="268"/>
      <c r="S17" s="268"/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268"/>
      <c r="AL17" s="268"/>
      <c r="AM17" s="268"/>
      <c r="AN17" s="268"/>
      <c r="AO17" s="268"/>
      <c r="AP17" s="268"/>
      <c r="AQ17" s="268"/>
    </row>
    <row r="18" spans="1:43" s="254" customFormat="1" ht="18.75">
      <c r="A18" s="250">
        <v>13</v>
      </c>
      <c r="B18" s="264" t="s">
        <v>34</v>
      </c>
      <c r="C18" s="271">
        <v>3676</v>
      </c>
      <c r="D18" s="271">
        <v>0</v>
      </c>
      <c r="E18" s="272">
        <v>27.984940905401295</v>
      </c>
      <c r="F18" s="271">
        <v>59535</v>
      </c>
      <c r="G18" s="271">
        <v>0</v>
      </c>
      <c r="H18" s="272">
        <v>621.45405</v>
      </c>
      <c r="I18" s="275"/>
      <c r="J18" s="275"/>
      <c r="K18" s="275"/>
      <c r="L18" s="117"/>
      <c r="M18" s="266">
        <f t="shared" si="0"/>
        <v>649.4389909054014</v>
      </c>
      <c r="N18" s="267">
        <f>'Part-II'!K22</f>
        <v>649.43899</v>
      </c>
      <c r="O18" s="267">
        <f t="shared" si="1"/>
        <v>9.054014071807615E-07</v>
      </c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</row>
    <row r="19" spans="1:43" s="254" customFormat="1" ht="18.75">
      <c r="A19" s="250"/>
      <c r="B19" s="264" t="s">
        <v>142</v>
      </c>
      <c r="C19" s="271"/>
      <c r="D19" s="271"/>
      <c r="E19" s="272">
        <v>0</v>
      </c>
      <c r="F19" s="271"/>
      <c r="G19" s="271"/>
      <c r="H19" s="272">
        <v>9.96</v>
      </c>
      <c r="I19" s="275"/>
      <c r="J19" s="275"/>
      <c r="K19" s="275"/>
      <c r="L19" s="117"/>
      <c r="M19" s="266">
        <f t="shared" si="0"/>
        <v>9.96</v>
      </c>
      <c r="N19" s="267">
        <f>'Part-II'!K24</f>
        <v>9.96</v>
      </c>
      <c r="O19" s="267">
        <f t="shared" si="1"/>
        <v>0</v>
      </c>
      <c r="P19" s="268"/>
      <c r="Q19" s="268"/>
      <c r="R19" s="268"/>
      <c r="S19" s="268"/>
      <c r="T19" s="268"/>
      <c r="U19" s="268"/>
      <c r="V19" s="268"/>
      <c r="W19" s="268"/>
      <c r="X19" s="268"/>
      <c r="Y19" s="268"/>
      <c r="Z19" s="268"/>
      <c r="AA19" s="268"/>
      <c r="AB19" s="268"/>
      <c r="AC19" s="268"/>
      <c r="AD19" s="268"/>
      <c r="AE19" s="268"/>
      <c r="AF19" s="268"/>
      <c r="AG19" s="268"/>
      <c r="AH19" s="268"/>
      <c r="AI19" s="268"/>
      <c r="AJ19" s="268"/>
      <c r="AK19" s="268"/>
      <c r="AL19" s="268"/>
      <c r="AM19" s="268"/>
      <c r="AN19" s="268"/>
      <c r="AO19" s="268"/>
      <c r="AP19" s="268"/>
      <c r="AQ19" s="268"/>
    </row>
    <row r="20" spans="1:43" s="274" customFormat="1" ht="12.75" customHeight="1">
      <c r="A20" s="410" t="s">
        <v>5</v>
      </c>
      <c r="B20" s="410"/>
      <c r="C20" s="276">
        <f>SUM(C6:C18)</f>
        <v>85005</v>
      </c>
      <c r="D20" s="276">
        <f>SUM(D6:D18)</f>
        <v>2824</v>
      </c>
      <c r="E20" s="277">
        <f>SUM(E6:E19)+0.01</f>
        <v>1672.459583781401</v>
      </c>
      <c r="F20" s="276">
        <f>SUM(F6:F18)</f>
        <v>514829</v>
      </c>
      <c r="G20" s="276">
        <f>SUM(G6:G18)</f>
        <v>13232</v>
      </c>
      <c r="H20" s="277">
        <f>SUM(H6:H19)-0.01</f>
        <v>6621.973197124</v>
      </c>
      <c r="I20" s="117"/>
      <c r="J20" s="117"/>
      <c r="K20" s="117"/>
      <c r="L20" s="117"/>
      <c r="M20" s="266">
        <f t="shared" si="0"/>
        <v>8294.432780905401</v>
      </c>
      <c r="N20" s="270">
        <f>SUM(N6:N19)</f>
        <v>8294.433549999998</v>
      </c>
      <c r="O20" s="267">
        <f t="shared" si="1"/>
        <v>-0.000769094596762443</v>
      </c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</row>
    <row r="22" spans="3:11" ht="47.25" customHeight="1">
      <c r="C22" s="278"/>
      <c r="D22" s="278"/>
      <c r="E22" s="278"/>
      <c r="F22" s="278"/>
      <c r="G22" s="278"/>
      <c r="H22" s="278"/>
      <c r="I22" s="278"/>
      <c r="J22" s="278"/>
      <c r="K22" s="278"/>
    </row>
    <row r="23" spans="6:8" ht="19.5" customHeight="1">
      <c r="F23" s="408" t="s">
        <v>120</v>
      </c>
      <c r="G23" s="408"/>
      <c r="H23" s="408"/>
    </row>
    <row r="24" spans="6:13" ht="18" customHeight="1">
      <c r="F24" s="409" t="s">
        <v>121</v>
      </c>
      <c r="G24" s="409"/>
      <c r="H24" s="409"/>
      <c r="M24" s="279"/>
    </row>
    <row r="25" spans="6:10" ht="15">
      <c r="F25" s="409" t="s">
        <v>106</v>
      </c>
      <c r="G25" s="409"/>
      <c r="H25" s="409"/>
      <c r="J25" s="280"/>
    </row>
    <row r="26" spans="6:8" ht="12.75" customHeight="1">
      <c r="F26" s="409" t="s">
        <v>122</v>
      </c>
      <c r="G26" s="409"/>
      <c r="H26" s="409"/>
    </row>
    <row r="27" spans="6:8" ht="15">
      <c r="F27" s="409" t="s">
        <v>108</v>
      </c>
      <c r="G27" s="409"/>
      <c r="H27" s="409"/>
    </row>
  </sheetData>
  <sheetProtection/>
  <mergeCells count="14">
    <mergeCell ref="F23:H23"/>
    <mergeCell ref="F24:H24"/>
    <mergeCell ref="F25:H25"/>
    <mergeCell ref="F26:H26"/>
    <mergeCell ref="F27:H27"/>
    <mergeCell ref="A20:B20"/>
    <mergeCell ref="A3:A4"/>
    <mergeCell ref="B3:B4"/>
    <mergeCell ref="C3:D3"/>
    <mergeCell ref="A1:H1"/>
    <mergeCell ref="E2:H2"/>
    <mergeCell ref="F3:G3"/>
    <mergeCell ref="H3:H4"/>
    <mergeCell ref="E3:E4"/>
  </mergeCells>
  <printOptions/>
  <pageMargins left="0.25" right="0.25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8" sqref="L18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Rana</cp:lastModifiedBy>
  <cp:lastPrinted>2014-01-13T19:25:20Z</cp:lastPrinted>
  <dcterms:created xsi:type="dcterms:W3CDTF">2008-06-03T10:00:46Z</dcterms:created>
  <dcterms:modified xsi:type="dcterms:W3CDTF">2014-01-13T19:45:18Z</dcterms:modified>
  <cp:category/>
  <cp:version/>
  <cp:contentType/>
  <cp:contentStatus/>
</cp:coreProperties>
</file>