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'Part-I'!$A$1:$U$33</definedName>
    <definedName name="_xlnm.Print_Area" localSheetId="1">'Part-II'!$A$1:$Z$33</definedName>
    <definedName name="_xlnm.Print_Area" localSheetId="2">'Part-III.'!$A$1:$BJ$21</definedName>
    <definedName name="_xlnm.Print_Area" localSheetId="3">'Part-IV'!$A$1:$L$30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<sst xmlns="http://schemas.openxmlformats.org/spreadsheetml/2006/main" count="436" uniqueCount="157">
  <si>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</si>
  <si>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</si>
  <si>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</si>
  <si>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</si>
  <si>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</si>
  <si>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</si>
  <si>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</si>
  <si>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</si>
  <si>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</si>
  <si>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</si>
  <si>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</si>
  <si>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</si>
  <si>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</si>
  <si>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</si>
  <si>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</si>
  <si>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</si>
  <si>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</si>
  <si>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</si>
  <si>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</si>
  <si>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</si>
  <si>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</si>
  <si>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</si>
  <si>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</si>
  <si>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</si>
  <si>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</si>
  <si>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</si>
  <si>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</si>
  <si>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</si>
  <si>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</si>
  <si>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</si>
  <si>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</si>
  <si>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</si>
  <si>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</si>
  <si>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</si>
  <si>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</si>
  <si>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</si>
  <si>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</si>
  <si>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</si>
  <si>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</si>
  <si>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</si>
  <si>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</si>
  <si>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</si>
  <si>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</si>
  <si>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</si>
  <si>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</si>
  <si>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</si>
  <si>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</si>
  <si>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</si>
  <si>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</si>
  <si>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</si>
  <si>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</si>
  <si>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</si>
  <si>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</si>
  <si>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</si>
  <si>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</si>
  <si>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</si>
  <si>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</si>
  <si>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</si>
  <si>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</si>
  <si>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</si>
  <si>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</si>
  <si>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</si>
  <si>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</si>
  <si>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</si>
  <si>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</si>
  <si>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</si>
  <si>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</si>
  <si>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</si>
  <si>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</si>
  <si>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</si>
  <si>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</si>
  <si>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</si>
  <si>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</si>
  <si>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</si>
  <si>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</si>
  <si>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</si>
  <si>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</si>
  <si>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</si>
  <si>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</si>
  <si>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</si>
  <si>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</si>
  <si>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</si>
  <si>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</si>
  <si>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</si>
  <si>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</si>
  <si>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</si>
  <si>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</si>
  <si>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</si>
  <si>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</si>
  <si>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</si>
  <si>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</si>
  <si>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</si>
  <si>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</si>
  <si>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</si>
  <si>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</si>
  <si>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</si>
  <si>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</si>
  <si>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</si>
  <si>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</si>
  <si>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</si>
  <si>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</si>
  <si>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</si>
  <si>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</si>
  <si>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</si>
  <si>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</si>
  <si>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</si>
  <si>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</si>
  <si>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</si>
  <si>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</si>
  <si>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</si>
  <si>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</si>
  <si>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</si>
  <si>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</si>
  <si>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</si>
  <si>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</si>
  <si>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</si>
  <si>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</si>
  <si>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</si>
  <si>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</si>
  <si>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</si>
  <si>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</si>
  <si>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</si>
  <si>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</si>
  <si>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</si>
  <si>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</si>
  <si>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</si>
  <si>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</si>
  <si>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</si>
  <si>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</si>
  <si>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</si>
  <si>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</si>
  <si>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</si>
  <si>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</si>
  <si>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</si>
  <si>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</si>
  <si>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</si>
  <si>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</si>
  <si>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</si>
  <si>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</si>
  <si>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</si>
  <si>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</si>
  <si>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</si>
  <si>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</si>
  <si>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</si>
  <si>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</si>
  <si>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</si>
  <si>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</si>
  <si>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</si>
  <si>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Actual O.B. as on 01.04.13</t>
  </si>
  <si>
    <t>Employment Generation Report for the month of  March 2014 (for the financial year 2013-14)</t>
  </si>
  <si>
    <t>Physical Performance Under NREGA During the year 2013-14 Up to the Month of March  2014</t>
  </si>
  <si>
    <t>Physical Performance Under NREGA During the year 2013-14 Up to the Month of March 2014</t>
  </si>
  <si>
    <t>Transparency Report Under NREGA During the year 2013-14 Up to the Month of March 2014</t>
  </si>
  <si>
    <t>FORMAT FOR MONTHLY PROGRESS REPORT - V-A (Capacity Building - Personnel Report for the Month of March 2014)</t>
  </si>
  <si>
    <t>FORMAT FOR MONTHLY PROGRESS REPORT - V-B (Capacity Building - Training Report for the Month of March 2014)</t>
  </si>
  <si>
    <t xml:space="preserve"> March 2014</t>
  </si>
  <si>
    <t>Financial Performance Under NREGA During the year 2012-13 Up to the Month of March ' 2014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</si>
</sst>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  <numFmt numFmtId="216" formatCode="0.0;[Red]0.0"/>
  </numFmts>
  <fonts count="1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sz val="16"/>
      <name val="Lucida Bright"/>
      <family val="1"/>
    </font>
    <font>
      <sz val="18"/>
      <name val="Lucida Bright"/>
      <family val="1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4"/>
      <color indexed="8"/>
      <name val="CG Omeg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  <font>
      <sz val="14"/>
      <color theme="1"/>
      <name val="CG Omeg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5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413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04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204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08" fontId="75" fillId="0" borderId="10" xfId="0" applyNumberFormat="1" applyFont="1" applyFill="1" applyBorder="1" applyAlignment="1">
      <alignment horizontal="center" vertical="center" wrapText="1"/>
    </xf>
    <xf numFmtId="208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5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08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0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08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04" fontId="75" fillId="0" borderId="10" xfId="0" applyNumberFormat="1" applyFont="1" applyFill="1" applyBorder="1" applyAlignment="1">
      <alignment horizontal="center" vertical="center" wrapText="1"/>
    </xf>
    <xf numFmtId="208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08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08" fontId="75" fillId="0" borderId="13" xfId="0" applyNumberFormat="1" applyFont="1" applyFill="1" applyBorder="1" applyAlignment="1">
      <alignment horizontal="center" vertical="center" wrapText="1"/>
    </xf>
    <xf numFmtId="204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08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06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08" fontId="48" fillId="0" borderId="0" xfId="57" applyNumberFormat="1" applyFont="1" applyFill="1" applyAlignment="1">
      <alignment horizontal="center" vertical="center" wrapText="1"/>
      <protection/>
    </xf>
    <xf numFmtId="208" fontId="70" fillId="0" borderId="0" xfId="57" applyNumberFormat="1" applyFont="1" applyFill="1" applyAlignment="1">
      <alignment horizontal="center" vertical="center" wrapText="1"/>
      <protection/>
    </xf>
    <xf numFmtId="208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6" fillId="0" borderId="10" xfId="57" applyFont="1" applyFill="1" applyBorder="1" applyAlignment="1">
      <alignment horizontal="center" vertical="center" wrapText="1"/>
      <protection/>
    </xf>
    <xf numFmtId="208" fontId="72" fillId="0" borderId="10" xfId="57" applyNumberFormat="1" applyFont="1" applyFill="1" applyBorder="1" applyAlignment="1">
      <alignment horizontal="center" vertical="center" wrapText="1"/>
      <protection/>
    </xf>
    <xf numFmtId="180" fontId="156" fillId="0" borderId="0" xfId="57" applyNumberFormat="1" applyFont="1" applyFill="1" applyBorder="1" applyAlignment="1">
      <alignment horizontal="center" vertical="center" wrapText="1"/>
      <protection/>
    </xf>
    <xf numFmtId="204" fontId="156" fillId="0" borderId="10" xfId="57" applyNumberFormat="1" applyFont="1" applyFill="1" applyBorder="1" applyAlignment="1">
      <alignment horizontal="center" vertical="center" wrapText="1"/>
      <protection/>
    </xf>
    <xf numFmtId="208" fontId="156" fillId="0" borderId="15" xfId="57" applyNumberFormat="1" applyFont="1" applyFill="1" applyBorder="1" applyAlignment="1">
      <alignment horizontal="center" vertical="center" wrapText="1"/>
      <protection/>
    </xf>
    <xf numFmtId="208" fontId="156" fillId="0" borderId="14" xfId="57" applyNumberFormat="1" applyFont="1" applyFill="1" applyBorder="1" applyAlignment="1">
      <alignment horizontal="center" vertical="center" wrapText="1"/>
      <protection/>
    </xf>
    <xf numFmtId="0" fontId="156" fillId="0" borderId="16" xfId="57" applyFont="1" applyFill="1" applyBorder="1" applyAlignment="1">
      <alignment horizontal="center" vertical="center" wrapText="1"/>
      <protection/>
    </xf>
    <xf numFmtId="0" fontId="156" fillId="0" borderId="0" xfId="57" applyFont="1" applyFill="1" applyBorder="1" applyAlignment="1">
      <alignment horizontal="center" vertical="center" wrapText="1"/>
      <protection/>
    </xf>
    <xf numFmtId="208" fontId="156" fillId="0" borderId="0" xfId="57" applyNumberFormat="1" applyFont="1" applyFill="1" applyBorder="1" applyAlignment="1">
      <alignment horizontal="center" vertical="center" wrapText="1"/>
      <protection/>
    </xf>
    <xf numFmtId="0" fontId="156" fillId="0" borderId="17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0" fontId="72" fillId="0" borderId="0" xfId="57" applyNumberFormat="1" applyFont="1" applyFill="1" applyBorder="1" applyAlignment="1">
      <alignment horizontal="center" vertical="center" wrapText="1"/>
      <protection/>
    </xf>
    <xf numFmtId="204" fontId="72" fillId="0" borderId="10" xfId="57" applyNumberFormat="1" applyFont="1" applyFill="1" applyBorder="1" applyAlignment="1">
      <alignment horizontal="center" vertical="center" wrapText="1"/>
      <protection/>
    </xf>
    <xf numFmtId="208" fontId="72" fillId="0" borderId="15" xfId="57" applyNumberFormat="1" applyFont="1" applyFill="1" applyBorder="1" applyAlignment="1">
      <alignment horizontal="center" vertical="center" wrapText="1"/>
      <protection/>
    </xf>
    <xf numFmtId="208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7" fillId="0" borderId="0" xfId="57" applyFont="1" applyFill="1" applyBorder="1" applyAlignment="1">
      <alignment horizontal="center" vertical="center" wrapText="1"/>
      <protection/>
    </xf>
    <xf numFmtId="180" fontId="157" fillId="0" borderId="0" xfId="57" applyNumberFormat="1" applyFont="1" applyFill="1" applyBorder="1" applyAlignment="1">
      <alignment horizontal="center" vertical="center" wrapText="1"/>
      <protection/>
    </xf>
    <xf numFmtId="204" fontId="157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08" fontId="157" fillId="0" borderId="14" xfId="57" applyNumberFormat="1" applyFont="1" applyFill="1" applyBorder="1" applyAlignment="1">
      <alignment horizontal="center" vertical="center" wrapText="1"/>
      <protection/>
    </xf>
    <xf numFmtId="208" fontId="156" fillId="0" borderId="18" xfId="57" applyNumberFormat="1" applyFont="1" applyFill="1" applyBorder="1" applyAlignment="1">
      <alignment horizontal="center" vertical="center" wrapText="1"/>
      <protection/>
    </xf>
    <xf numFmtId="0" fontId="72" fillId="0" borderId="17" xfId="57" applyFont="1" applyFill="1" applyBorder="1" applyAlignment="1">
      <alignment horizontal="center" vertical="center" wrapText="1"/>
      <protection/>
    </xf>
    <xf numFmtId="180" fontId="158" fillId="0" borderId="0" xfId="57" applyNumberFormat="1" applyFont="1" applyFill="1" applyBorder="1" applyAlignment="1">
      <alignment horizontal="center" vertical="center" wrapText="1"/>
      <protection/>
    </xf>
    <xf numFmtId="204" fontId="158" fillId="0" borderId="10" xfId="57" applyNumberFormat="1" applyFont="1" applyFill="1" applyBorder="1" applyAlignment="1">
      <alignment horizontal="center" vertical="center" wrapText="1"/>
      <protection/>
    </xf>
    <xf numFmtId="208" fontId="159" fillId="0" borderId="14" xfId="57" applyNumberFormat="1" applyFont="1" applyFill="1" applyBorder="1" applyAlignment="1">
      <alignment horizontal="center" vertical="center" wrapText="1"/>
      <protection/>
    </xf>
    <xf numFmtId="0" fontId="158" fillId="0" borderId="0" xfId="57" applyFont="1" applyFill="1" applyBorder="1" applyAlignment="1">
      <alignment horizontal="center" vertical="center" wrapText="1"/>
      <protection/>
    </xf>
    <xf numFmtId="208" fontId="157" fillId="0" borderId="0" xfId="57" applyNumberFormat="1" applyFont="1" applyFill="1" applyBorder="1" applyAlignment="1">
      <alignment horizontal="center" vertical="center" wrapText="1"/>
      <protection/>
    </xf>
    <xf numFmtId="0" fontId="157" fillId="0" borderId="10" xfId="57" applyFont="1" applyFill="1" applyBorder="1" applyAlignment="1">
      <alignment horizontal="center" vertical="center" wrapText="1"/>
      <protection/>
    </xf>
    <xf numFmtId="208" fontId="158" fillId="0" borderId="0" xfId="57" applyNumberFormat="1" applyFont="1" applyFill="1" applyBorder="1" applyAlignment="1">
      <alignment horizontal="center" vertical="center" wrapText="1"/>
      <protection/>
    </xf>
    <xf numFmtId="0" fontId="158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06" fontId="160" fillId="0" borderId="0" xfId="57" applyNumberFormat="1" applyFont="1" applyFill="1" applyAlignment="1">
      <alignment horizontal="center" vertical="center" wrapText="1"/>
      <protection/>
    </xf>
    <xf numFmtId="0" fontId="160" fillId="0" borderId="0" xfId="57" applyFont="1" applyFill="1" applyAlignment="1">
      <alignment horizontal="center" vertical="center" wrapText="1"/>
      <protection/>
    </xf>
    <xf numFmtId="208" fontId="160" fillId="0" borderId="0" xfId="57" applyNumberFormat="1" applyFont="1" applyFill="1" applyAlignment="1">
      <alignment horizontal="center" vertical="center" wrapText="1"/>
      <protection/>
    </xf>
    <xf numFmtId="180" fontId="157" fillId="0" borderId="0" xfId="57" applyNumberFormat="1" applyFont="1" applyFill="1" applyAlignment="1">
      <alignment horizontal="center" vertical="center" wrapText="1"/>
      <protection/>
    </xf>
    <xf numFmtId="0" fontId="160" fillId="0" borderId="0" xfId="57" applyFont="1" applyFill="1" applyBorder="1" applyAlignment="1">
      <alignment horizontal="center" vertical="center" wrapText="1"/>
      <protection/>
    </xf>
    <xf numFmtId="208" fontId="160" fillId="0" borderId="0" xfId="57" applyNumberFormat="1" applyFont="1" applyFill="1" applyBorder="1" applyAlignment="1">
      <alignment horizontal="center" vertical="center" wrapText="1"/>
      <protection/>
    </xf>
    <xf numFmtId="206" fontId="63" fillId="0" borderId="0" xfId="57" applyNumberFormat="1" applyFont="1" applyFill="1" applyAlignment="1">
      <alignment horizontal="center" vertical="center" wrapText="1"/>
      <protection/>
    </xf>
    <xf numFmtId="180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08" fontId="100" fillId="0" borderId="0" xfId="0" applyNumberFormat="1" applyFont="1" applyFill="1" applyBorder="1" applyAlignment="1">
      <alignment horizontal="center" vertical="center" wrapText="1"/>
    </xf>
    <xf numFmtId="206" fontId="11" fillId="0" borderId="0" xfId="57" applyNumberFormat="1" applyFont="1" applyFill="1" applyAlignment="1">
      <alignment horizontal="center" vertical="center" wrapText="1"/>
      <protection/>
    </xf>
    <xf numFmtId="208" fontId="11" fillId="0" borderId="0" xfId="57" applyNumberFormat="1" applyFont="1" applyFill="1" applyAlignment="1">
      <alignment horizontal="center" vertical="center" wrapText="1"/>
      <protection/>
    </xf>
    <xf numFmtId="180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08" fontId="11" fillId="0" borderId="0" xfId="57" applyNumberFormat="1" applyFont="1" applyFill="1" applyBorder="1" applyAlignment="1">
      <alignment horizontal="center" vertical="center" wrapText="1"/>
      <protection/>
    </xf>
    <xf numFmtId="206" fontId="11" fillId="0" borderId="0" xfId="57" applyNumberFormat="1" applyFont="1" applyFill="1" applyBorder="1" applyAlignment="1">
      <alignment horizontal="center" vertical="center" wrapText="1"/>
      <protection/>
    </xf>
    <xf numFmtId="182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3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08" fontId="13" fillId="0" borderId="0" xfId="57" applyNumberFormat="1" applyFont="1" applyFill="1" applyBorder="1" applyAlignment="1">
      <alignment horizontal="center" vertical="center" wrapText="1"/>
      <protection/>
    </xf>
    <xf numFmtId="0" fontId="75" fillId="0" borderId="0" xfId="0" applyNumberFormat="1" applyFont="1" applyFill="1" applyBorder="1" applyAlignment="1">
      <alignment horizontal="center" vertical="center" wrapText="1"/>
    </xf>
    <xf numFmtId="208" fontId="161" fillId="0" borderId="10" xfId="0" applyNumberFormat="1" applyFont="1" applyFill="1" applyBorder="1" applyAlignment="1">
      <alignment horizontal="center" vertical="center" wrapText="1"/>
    </xf>
    <xf numFmtId="208" fontId="156" fillId="0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08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08" fontId="103" fillId="0" borderId="10" xfId="0" applyNumberFormat="1" applyFont="1" applyFill="1" applyBorder="1" applyAlignment="1">
      <alignment horizontal="center" vertical="center" wrapText="1"/>
    </xf>
    <xf numFmtId="208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08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08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08" fontId="0" fillId="0" borderId="0" xfId="0" applyNumberFormat="1" applyFont="1" applyFill="1" applyAlignment="1">
      <alignment horizontal="center" vertical="center" wrapText="1"/>
    </xf>
    <xf numFmtId="208" fontId="0" fillId="0" borderId="0" xfId="0" applyNumberFormat="1" applyFill="1" applyAlignment="1">
      <alignment horizontal="center" vertical="center" wrapText="1"/>
    </xf>
    <xf numFmtId="208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7" applyNumberFormat="1" applyFont="1" applyFill="1" applyAlignment="1">
      <alignment horizontal="center" vertical="center" wrapText="1"/>
      <protection/>
    </xf>
    <xf numFmtId="1" fontId="11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4" fontId="113" fillId="35" borderId="0" xfId="63" applyNumberFormat="1" applyFont="1" applyFill="1" applyBorder="1" applyAlignment="1">
      <alignment vertical="center" textRotation="90"/>
      <protection/>
    </xf>
    <xf numFmtId="2" fontId="114" fillId="0" borderId="0" xfId="63" applyNumberFormat="1" applyFont="1" applyAlignment="1">
      <alignment horizontal="center" vertical="center" textRotation="90"/>
      <protection/>
    </xf>
    <xf numFmtId="0" fontId="103" fillId="0" borderId="10" xfId="0" applyFont="1" applyFill="1" applyBorder="1" applyAlignment="1" applyProtection="1">
      <alignment horizontal="center" vertical="center" wrapText="1"/>
      <protection locked="0"/>
    </xf>
    <xf numFmtId="208" fontId="10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208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1" fontId="111" fillId="0" borderId="10" xfId="0" applyNumberFormat="1" applyFont="1" applyFill="1" applyBorder="1" applyAlignment="1">
      <alignment horizontal="center" vertical="center"/>
    </xf>
    <xf numFmtId="2" fontId="111" fillId="0" borderId="10" xfId="0" applyNumberFormat="1" applyFont="1" applyFill="1" applyBorder="1" applyAlignment="1">
      <alignment horizontal="center" vertical="center"/>
    </xf>
    <xf numFmtId="1" fontId="76" fillId="0" borderId="10" xfId="0" applyNumberFormat="1" applyFont="1" applyFill="1" applyBorder="1" applyAlignment="1">
      <alignment horizontal="center" vertical="center"/>
    </xf>
    <xf numFmtId="1" fontId="107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 wrapText="1"/>
    </xf>
    <xf numFmtId="2" fontId="162" fillId="0" borderId="0" xfId="57" applyNumberFormat="1" applyFont="1" applyFill="1" applyBorder="1" applyAlignment="1">
      <alignment horizontal="center" vertical="center" wrapText="1"/>
      <protection/>
    </xf>
    <xf numFmtId="206" fontId="72" fillId="0" borderId="10" xfId="57" applyNumberFormat="1" applyFont="1" applyFill="1" applyBorder="1" applyAlignment="1">
      <alignment horizontal="center" vertical="center" wrapText="1"/>
      <protection/>
    </xf>
    <xf numFmtId="208" fontId="84" fillId="0" borderId="13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08" fontId="84" fillId="0" borderId="14" xfId="0" applyNumberFormat="1" applyFont="1" applyFill="1" applyBorder="1" applyAlignment="1">
      <alignment horizontal="center" vertical="center" wrapText="1"/>
    </xf>
    <xf numFmtId="208" fontId="15" fillId="0" borderId="10" xfId="57" applyNumberFormat="1" applyFont="1" applyFill="1" applyBorder="1" applyAlignment="1">
      <alignment horizontal="center" vertical="center" wrapText="1"/>
      <protection/>
    </xf>
    <xf numFmtId="204" fontId="84" fillId="0" borderId="10" xfId="0" applyNumberFormat="1" applyFont="1" applyFill="1" applyBorder="1" applyAlignment="1">
      <alignment horizontal="center" vertical="center" wrapText="1"/>
    </xf>
    <xf numFmtId="0" fontId="105" fillId="0" borderId="10" xfId="57" applyFont="1" applyFill="1" applyBorder="1" applyAlignment="1">
      <alignment horizontal="center" vertical="center"/>
      <protection/>
    </xf>
    <xf numFmtId="1" fontId="105" fillId="0" borderId="10" xfId="57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208" fontId="103" fillId="0" borderId="0" xfId="0" applyNumberFormat="1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6" fillId="0" borderId="13" xfId="57" applyFont="1" applyFill="1" applyBorder="1" applyAlignment="1">
      <alignment horizontal="center" vertical="center" wrapText="1"/>
      <protection/>
    </xf>
    <xf numFmtId="0" fontId="156" fillId="0" borderId="18" xfId="57" applyFont="1" applyFill="1" applyBorder="1" applyAlignment="1">
      <alignment horizontal="center" vertical="center" wrapText="1"/>
      <protection/>
    </xf>
    <xf numFmtId="0" fontId="156" fillId="0" borderId="14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49" fillId="0" borderId="0" xfId="63" applyFont="1" applyFill="1" applyBorder="1" applyAlignment="1">
      <alignment horizontal="center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7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7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7" xfId="62" applyFont="1" applyFill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8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110" fillId="0" borderId="10" xfId="0" applyNumberFormat="1" applyFont="1" applyFill="1" applyBorder="1" applyAlignment="1">
      <alignment horizontal="center" vertical="center"/>
    </xf>
    <xf numFmtId="0" fontId="110" fillId="0" borderId="1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view="pageBreakPreview" zoomScale="50" zoomScaleSheetLayoutView="50" zoomScalePageLayoutView="0" workbookViewId="0" topLeftCell="A9">
      <pane xSplit="2" topLeftCell="C1" activePane="topRight" state="frozen"/>
      <selection pane="topLeft" activeCell="A1" sqref="A1"/>
      <selection pane="topRight" activeCell="K16" sqref="K16"/>
    </sheetView>
  </sheetViews>
  <sheetFormatPr defaultColWidth="9.140625" defaultRowHeight="15"/>
  <cols>
    <col min="1" max="1" width="6.28125" style="150" customWidth="1"/>
    <col min="2" max="2" width="26.28125" style="150" bestFit="1" customWidth="1"/>
    <col min="3" max="3" width="20.00390625" style="150" customWidth="1"/>
    <col min="4" max="7" width="17.28125" style="150" customWidth="1"/>
    <col min="8" max="8" width="16.28125" style="150" customWidth="1"/>
    <col min="9" max="9" width="18.421875" style="150" customWidth="1"/>
    <col min="10" max="10" width="18.140625" style="150" customWidth="1"/>
    <col min="11" max="11" width="16.140625" style="150" customWidth="1"/>
    <col min="12" max="12" width="18.57421875" style="150" customWidth="1"/>
    <col min="13" max="13" width="17.7109375" style="150" bestFit="1" customWidth="1"/>
    <col min="14" max="15" width="15.7109375" style="150" customWidth="1"/>
    <col min="16" max="16" width="16.8515625" style="150" customWidth="1"/>
    <col min="17" max="17" width="20.7109375" style="150" customWidth="1"/>
    <col min="18" max="18" width="15.7109375" style="150" customWidth="1"/>
    <col min="19" max="21" width="12.7109375" style="150" customWidth="1"/>
    <col min="22" max="22" width="24.8515625" style="150" bestFit="1" customWidth="1"/>
    <col min="23" max="23" width="23.57421875" style="150" customWidth="1"/>
    <col min="24" max="24" width="16.28125" style="132" customWidth="1"/>
    <col min="25" max="25" width="27.421875" style="132" customWidth="1"/>
    <col min="26" max="26" width="10.57421875" style="132" bestFit="1" customWidth="1"/>
    <col min="27" max="27" width="23.57421875" style="132" bestFit="1" customWidth="1"/>
    <col min="28" max="31" width="9.140625" style="132" customWidth="1"/>
    <col min="32" max="35" width="23.57421875" style="132" bestFit="1" customWidth="1"/>
    <col min="36" max="16384" width="9.140625" style="132" customWidth="1"/>
  </cols>
  <sheetData>
    <row r="1" spans="1:23" s="105" customFormat="1" ht="12" customHeight="1">
      <c r="A1" s="125"/>
      <c r="B1" s="104"/>
      <c r="C1" s="10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324"/>
      <c r="Q1" s="324"/>
      <c r="R1" s="324"/>
      <c r="S1" s="324"/>
      <c r="T1" s="125"/>
      <c r="U1" s="104"/>
      <c r="V1" s="104"/>
      <c r="W1" s="104"/>
    </row>
    <row r="2" spans="1:23" s="105" customFormat="1" ht="31.5" customHeight="1">
      <c r="A2" s="325" t="s">
        <v>123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126"/>
      <c r="W2" s="126"/>
    </row>
    <row r="3" spans="1:23" s="105" customFormat="1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316" t="s">
        <v>143</v>
      </c>
      <c r="T3" s="316"/>
      <c r="U3" s="104"/>
      <c r="V3" s="104"/>
      <c r="W3" s="104"/>
    </row>
    <row r="4" spans="1:23" s="105" customFormat="1" ht="24.75" customHeight="1">
      <c r="A4" s="326" t="s">
        <v>36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128"/>
      <c r="W4" s="128"/>
    </row>
    <row r="5" spans="1:23" s="105" customFormat="1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04"/>
      <c r="U5" s="104"/>
      <c r="V5" s="104"/>
      <c r="W5" s="104"/>
    </row>
    <row r="6" spans="1:23" ht="30.75" customHeight="1">
      <c r="A6" s="327" t="s">
        <v>149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131"/>
      <c r="W6" s="131"/>
    </row>
    <row r="7" spans="1:23" s="139" customFormat="1" ht="35.25" customHeight="1">
      <c r="A7" s="133"/>
      <c r="B7" s="134"/>
      <c r="C7" s="135"/>
      <c r="D7" s="135"/>
      <c r="E7" s="135"/>
      <c r="F7" s="135"/>
      <c r="G7" s="135"/>
      <c r="H7" s="136"/>
      <c r="I7" s="135"/>
      <c r="J7" s="135"/>
      <c r="K7" s="135"/>
      <c r="L7" s="137"/>
      <c r="M7" s="137"/>
      <c r="N7" s="137"/>
      <c r="O7" s="135"/>
      <c r="P7" s="137"/>
      <c r="Q7" s="135"/>
      <c r="R7" s="135"/>
      <c r="S7" s="135"/>
      <c r="T7" s="138"/>
      <c r="U7" s="134"/>
      <c r="W7" s="140"/>
    </row>
    <row r="8" spans="1:21" s="142" customFormat="1" ht="20.25">
      <c r="A8" s="319">
        <v>1</v>
      </c>
      <c r="B8" s="319">
        <v>2</v>
      </c>
      <c r="C8" s="141"/>
      <c r="D8" s="319">
        <v>3</v>
      </c>
      <c r="E8" s="319"/>
      <c r="F8" s="319"/>
      <c r="G8" s="319"/>
      <c r="H8" s="319">
        <v>4</v>
      </c>
      <c r="I8" s="319">
        <v>5</v>
      </c>
      <c r="J8" s="319">
        <v>6</v>
      </c>
      <c r="K8" s="319">
        <v>7</v>
      </c>
      <c r="L8" s="319">
        <v>8</v>
      </c>
      <c r="M8" s="319">
        <v>9</v>
      </c>
      <c r="N8" s="319"/>
      <c r="O8" s="319"/>
      <c r="P8" s="319"/>
      <c r="Q8" s="319"/>
      <c r="R8" s="141"/>
      <c r="S8" s="319">
        <v>10</v>
      </c>
      <c r="T8" s="319">
        <v>11</v>
      </c>
      <c r="U8" s="319">
        <v>12</v>
      </c>
    </row>
    <row r="9" spans="1:21" s="142" customFormat="1" ht="20.25">
      <c r="A9" s="319"/>
      <c r="B9" s="319"/>
      <c r="C9" s="141"/>
      <c r="D9" s="141" t="s">
        <v>16</v>
      </c>
      <c r="E9" s="141" t="s">
        <v>17</v>
      </c>
      <c r="F9" s="141" t="s">
        <v>18</v>
      </c>
      <c r="G9" s="141" t="s">
        <v>19</v>
      </c>
      <c r="H9" s="319"/>
      <c r="I9" s="319">
        <v>5</v>
      </c>
      <c r="J9" s="319">
        <v>6</v>
      </c>
      <c r="K9" s="319">
        <v>7</v>
      </c>
      <c r="L9" s="319">
        <v>8</v>
      </c>
      <c r="M9" s="141" t="s">
        <v>16</v>
      </c>
      <c r="N9" s="141" t="s">
        <v>17</v>
      </c>
      <c r="O9" s="141" t="s">
        <v>18</v>
      </c>
      <c r="P9" s="141" t="s">
        <v>19</v>
      </c>
      <c r="Q9" s="141" t="s">
        <v>20</v>
      </c>
      <c r="R9" s="141"/>
      <c r="S9" s="319"/>
      <c r="T9" s="319"/>
      <c r="U9" s="319"/>
    </row>
    <row r="10" spans="1:25" s="145" customFormat="1" ht="76.5" customHeight="1">
      <c r="A10" s="319" t="s">
        <v>0</v>
      </c>
      <c r="B10" s="322" t="s">
        <v>21</v>
      </c>
      <c r="C10" s="319" t="s">
        <v>134</v>
      </c>
      <c r="D10" s="331" t="s">
        <v>1</v>
      </c>
      <c r="E10" s="331"/>
      <c r="F10" s="331"/>
      <c r="G10" s="331"/>
      <c r="H10" s="319" t="s">
        <v>6</v>
      </c>
      <c r="I10" s="319" t="s">
        <v>7</v>
      </c>
      <c r="J10" s="319" t="s">
        <v>8</v>
      </c>
      <c r="K10" s="319" t="s">
        <v>9</v>
      </c>
      <c r="L10" s="319" t="s">
        <v>10</v>
      </c>
      <c r="M10" s="319" t="s">
        <v>11</v>
      </c>
      <c r="N10" s="319"/>
      <c r="O10" s="319"/>
      <c r="P10" s="319"/>
      <c r="Q10" s="319"/>
      <c r="R10" s="319"/>
      <c r="S10" s="328" t="s">
        <v>13</v>
      </c>
      <c r="T10" s="328" t="s">
        <v>14</v>
      </c>
      <c r="U10" s="328" t="s">
        <v>15</v>
      </c>
      <c r="V10" s="144"/>
      <c r="W10" s="144"/>
      <c r="Y10" s="145">
        <v>1.85</v>
      </c>
    </row>
    <row r="11" spans="1:23" s="145" customFormat="1" ht="207.75" customHeight="1">
      <c r="A11" s="319"/>
      <c r="B11" s="322"/>
      <c r="C11" s="319"/>
      <c r="D11" s="143" t="s">
        <v>2</v>
      </c>
      <c r="E11" s="143" t="s">
        <v>3</v>
      </c>
      <c r="F11" s="143" t="s">
        <v>4</v>
      </c>
      <c r="G11" s="143" t="s">
        <v>5</v>
      </c>
      <c r="H11" s="319"/>
      <c r="I11" s="319"/>
      <c r="J11" s="319"/>
      <c r="K11" s="319"/>
      <c r="L11" s="319"/>
      <c r="M11" s="141" t="s">
        <v>2</v>
      </c>
      <c r="N11" s="141" t="s">
        <v>3</v>
      </c>
      <c r="O11" s="141" t="s">
        <v>4</v>
      </c>
      <c r="P11" s="141" t="s">
        <v>5</v>
      </c>
      <c r="Q11" s="141" t="s">
        <v>12</v>
      </c>
      <c r="R11" s="141" t="s">
        <v>109</v>
      </c>
      <c r="S11" s="328"/>
      <c r="T11" s="328"/>
      <c r="U11" s="328"/>
      <c r="V11" s="330" t="s">
        <v>139</v>
      </c>
      <c r="W11" s="328" t="s">
        <v>124</v>
      </c>
    </row>
    <row r="12" spans="1:23" s="142" customFormat="1" ht="42" customHeight="1">
      <c r="A12" s="141">
        <v>1</v>
      </c>
      <c r="B12" s="141">
        <v>2</v>
      </c>
      <c r="C12" s="141">
        <v>3</v>
      </c>
      <c r="D12" s="141" t="s">
        <v>111</v>
      </c>
      <c r="E12" s="141" t="s">
        <v>112</v>
      </c>
      <c r="F12" s="141" t="s">
        <v>113</v>
      </c>
      <c r="G12" s="141" t="s">
        <v>114</v>
      </c>
      <c r="H12" s="141">
        <v>4</v>
      </c>
      <c r="I12" s="141">
        <v>5</v>
      </c>
      <c r="J12" s="141">
        <v>6</v>
      </c>
      <c r="K12" s="141">
        <v>7</v>
      </c>
      <c r="L12" s="141">
        <v>8</v>
      </c>
      <c r="M12" s="141" t="s">
        <v>115</v>
      </c>
      <c r="N12" s="141" t="s">
        <v>116</v>
      </c>
      <c r="O12" s="141" t="s">
        <v>117</v>
      </c>
      <c r="P12" s="141" t="s">
        <v>118</v>
      </c>
      <c r="Q12" s="141" t="s">
        <v>119</v>
      </c>
      <c r="R12" s="141" t="s">
        <v>110</v>
      </c>
      <c r="S12" s="141">
        <v>10</v>
      </c>
      <c r="T12" s="141">
        <v>11</v>
      </c>
      <c r="U12" s="141">
        <v>12</v>
      </c>
      <c r="V12" s="330"/>
      <c r="W12" s="329"/>
    </row>
    <row r="13" spans="1:26" s="148" customFormat="1" ht="47.25" customHeight="1">
      <c r="A13" s="98">
        <v>1</v>
      </c>
      <c r="B13" s="98" t="s">
        <v>22</v>
      </c>
      <c r="C13" s="98">
        <v>40870</v>
      </c>
      <c r="D13" s="98">
        <v>21013</v>
      </c>
      <c r="E13" s="98">
        <v>7904</v>
      </c>
      <c r="F13" s="98">
        <v>11945</v>
      </c>
      <c r="G13" s="98">
        <v>40862</v>
      </c>
      <c r="H13" s="98">
        <v>24312</v>
      </c>
      <c r="I13" s="148">
        <v>13501</v>
      </c>
      <c r="J13" s="295">
        <v>22662</v>
      </c>
      <c r="K13" s="295">
        <v>12825</v>
      </c>
      <c r="L13" s="98">
        <v>402931</v>
      </c>
      <c r="M13" s="99">
        <v>4.20651</v>
      </c>
      <c r="N13" s="99">
        <v>0.99614</v>
      </c>
      <c r="O13" s="99">
        <v>2.435</v>
      </c>
      <c r="P13" s="99">
        <f>SUM(M13:O13)</f>
        <v>7.637650000000001</v>
      </c>
      <c r="Q13" s="99">
        <v>3.77049</v>
      </c>
      <c r="R13" s="99">
        <v>0.010682</v>
      </c>
      <c r="S13" s="98">
        <v>647</v>
      </c>
      <c r="T13" s="98">
        <v>69</v>
      </c>
      <c r="U13" s="98">
        <v>10</v>
      </c>
      <c r="V13" s="99">
        <v>0</v>
      </c>
      <c r="W13" s="146">
        <f>(P13*100000)/J13</f>
        <v>33.702453446297774</v>
      </c>
      <c r="X13" s="147"/>
      <c r="Y13" s="147"/>
      <c r="Z13" s="147"/>
    </row>
    <row r="14" spans="1:26" s="148" customFormat="1" ht="53.25" customHeight="1">
      <c r="A14" s="98">
        <v>2</v>
      </c>
      <c r="B14" s="98" t="s">
        <v>23</v>
      </c>
      <c r="C14" s="98">
        <v>46392</v>
      </c>
      <c r="D14" s="98">
        <v>17723</v>
      </c>
      <c r="E14" s="98">
        <v>5158</v>
      </c>
      <c r="F14" s="98">
        <v>23511</v>
      </c>
      <c r="G14" s="98">
        <v>46392</v>
      </c>
      <c r="H14" s="98">
        <v>30103</v>
      </c>
      <c r="I14" s="98">
        <v>16352</v>
      </c>
      <c r="J14" s="98">
        <v>28118</v>
      </c>
      <c r="K14" s="98">
        <v>3320</v>
      </c>
      <c r="L14" s="98">
        <v>463018</v>
      </c>
      <c r="M14" s="99">
        <v>3.24002</v>
      </c>
      <c r="N14" s="99">
        <v>0.80506</v>
      </c>
      <c r="O14" s="99">
        <v>3.71822</v>
      </c>
      <c r="P14" s="99">
        <f aca="true" t="shared" si="0" ref="P14:P25">SUM(M14:O14)</f>
        <v>7.763299999999999</v>
      </c>
      <c r="Q14" s="99">
        <v>2.89707</v>
      </c>
      <c r="R14" s="99">
        <v>3.7982884</v>
      </c>
      <c r="S14" s="98">
        <v>197</v>
      </c>
      <c r="T14" s="98">
        <v>198</v>
      </c>
      <c r="U14" s="98">
        <v>31</v>
      </c>
      <c r="V14" s="99">
        <f aca="true" t="shared" si="1" ref="V14:V26">(Q14/P14)*100</f>
        <v>37.317506730385276</v>
      </c>
      <c r="W14" s="146">
        <f aca="true" t="shared" si="2" ref="W14:W26">(P14*100000)/J14</f>
        <v>27.60971619603101</v>
      </c>
      <c r="X14" s="147"/>
      <c r="Y14" s="147"/>
      <c r="Z14" s="147"/>
    </row>
    <row r="15" spans="1:26" s="148" customFormat="1" ht="47.25" customHeight="1">
      <c r="A15" s="98">
        <v>3</v>
      </c>
      <c r="B15" s="98" t="s">
        <v>24</v>
      </c>
      <c r="C15" s="98">
        <v>78323</v>
      </c>
      <c r="D15" s="98">
        <v>39846</v>
      </c>
      <c r="E15" s="98">
        <v>15853</v>
      </c>
      <c r="F15" s="98">
        <v>22586</v>
      </c>
      <c r="G15" s="98">
        <v>78285</v>
      </c>
      <c r="H15" s="98">
        <v>67954</v>
      </c>
      <c r="I15" s="98">
        <v>71038</v>
      </c>
      <c r="J15" s="98">
        <v>66506</v>
      </c>
      <c r="K15" s="295">
        <v>78459</v>
      </c>
      <c r="L15" s="98">
        <v>2157508</v>
      </c>
      <c r="M15" s="99">
        <v>6.63483</v>
      </c>
      <c r="N15" s="99">
        <v>3.00059</v>
      </c>
      <c r="O15" s="99">
        <v>8.93444</v>
      </c>
      <c r="P15" s="99">
        <f t="shared" si="0"/>
        <v>18.56986</v>
      </c>
      <c r="Q15" s="296">
        <v>6.09221</v>
      </c>
      <c r="R15" s="296">
        <v>0.01805</v>
      </c>
      <c r="S15" s="98">
        <v>273</v>
      </c>
      <c r="T15" s="98">
        <v>418</v>
      </c>
      <c r="U15" s="98">
        <v>121</v>
      </c>
      <c r="V15" s="99">
        <f t="shared" si="1"/>
        <v>32.80697862019423</v>
      </c>
      <c r="W15" s="146">
        <f t="shared" si="2"/>
        <v>27.92208221814573</v>
      </c>
      <c r="X15" s="147"/>
      <c r="Y15" s="147"/>
      <c r="Z15" s="147"/>
    </row>
    <row r="16" spans="1:35" s="246" customFormat="1" ht="47.25" customHeight="1">
      <c r="A16" s="98">
        <v>4</v>
      </c>
      <c r="B16" s="98" t="s">
        <v>25</v>
      </c>
      <c r="C16" s="98">
        <v>56264</v>
      </c>
      <c r="D16" s="98">
        <v>24464</v>
      </c>
      <c r="E16" s="98">
        <v>10426</v>
      </c>
      <c r="F16" s="98">
        <v>21203</v>
      </c>
      <c r="G16" s="98">
        <v>56166</v>
      </c>
      <c r="H16" s="98">
        <v>38468</v>
      </c>
      <c r="I16" s="98">
        <v>31315</v>
      </c>
      <c r="J16" s="281">
        <v>37010</v>
      </c>
      <c r="K16" s="98">
        <v>20274</v>
      </c>
      <c r="L16" s="98">
        <v>886104</v>
      </c>
      <c r="M16" s="297">
        <v>4.86559</v>
      </c>
      <c r="N16" s="297">
        <v>1.64048</v>
      </c>
      <c r="O16" s="297">
        <v>6.53522</v>
      </c>
      <c r="P16" s="99">
        <f t="shared" si="0"/>
        <v>13.04129</v>
      </c>
      <c r="Q16" s="296">
        <v>5.94102</v>
      </c>
      <c r="R16" s="296">
        <v>0.8113</v>
      </c>
      <c r="S16" s="98">
        <v>509</v>
      </c>
      <c r="T16" s="98">
        <v>217</v>
      </c>
      <c r="U16" s="295">
        <v>33</v>
      </c>
      <c r="V16" s="99">
        <f t="shared" si="1"/>
        <v>45.55546268812364</v>
      </c>
      <c r="W16" s="146">
        <f t="shared" si="2"/>
        <v>35.237206160497166</v>
      </c>
      <c r="X16" s="147"/>
      <c r="Y16" s="147"/>
      <c r="Z16" s="147"/>
      <c r="AA16" s="148"/>
      <c r="AB16" s="148"/>
      <c r="AC16" s="148"/>
      <c r="AD16" s="148"/>
      <c r="AF16" s="148"/>
      <c r="AG16" s="148"/>
      <c r="AH16" s="148"/>
      <c r="AI16" s="148"/>
    </row>
    <row r="17" spans="1:26" s="148" customFormat="1" ht="47.25" customHeight="1">
      <c r="A17" s="98">
        <v>5</v>
      </c>
      <c r="B17" s="98" t="s">
        <v>26</v>
      </c>
      <c r="C17" s="98">
        <v>60207</v>
      </c>
      <c r="D17" s="98">
        <v>8550</v>
      </c>
      <c r="E17" s="98">
        <v>29137</v>
      </c>
      <c r="F17" s="98">
        <v>22080</v>
      </c>
      <c r="G17" s="98">
        <v>59767</v>
      </c>
      <c r="H17" s="98">
        <v>44424</v>
      </c>
      <c r="I17" s="98">
        <v>29301</v>
      </c>
      <c r="J17" s="98">
        <v>44323</v>
      </c>
      <c r="K17" s="98">
        <v>22284</v>
      </c>
      <c r="L17" s="98">
        <v>792264</v>
      </c>
      <c r="M17" s="286">
        <v>0.9723</v>
      </c>
      <c r="N17" s="286">
        <v>4.02754</v>
      </c>
      <c r="O17" s="286">
        <v>7.5494</v>
      </c>
      <c r="P17" s="99">
        <f t="shared" si="0"/>
        <v>12.549240000000001</v>
      </c>
      <c r="Q17" s="296">
        <v>5.77939</v>
      </c>
      <c r="R17" s="296">
        <v>0.36149000000000003</v>
      </c>
      <c r="S17" s="295">
        <v>271</v>
      </c>
      <c r="T17" s="295">
        <v>118</v>
      </c>
      <c r="U17" s="295">
        <v>92</v>
      </c>
      <c r="V17" s="99">
        <f t="shared" si="1"/>
        <v>46.053705244301646</v>
      </c>
      <c r="W17" s="146">
        <f t="shared" si="2"/>
        <v>28.313155697944634</v>
      </c>
      <c r="X17" s="147"/>
      <c r="Y17" s="147"/>
      <c r="Z17" s="147"/>
    </row>
    <row r="18" spans="1:26" s="148" customFormat="1" ht="47.25" customHeight="1">
      <c r="A18" s="98">
        <v>6</v>
      </c>
      <c r="B18" s="98" t="s">
        <v>27</v>
      </c>
      <c r="C18" s="295">
        <v>48891</v>
      </c>
      <c r="D18" s="295">
        <v>19715</v>
      </c>
      <c r="E18" s="295">
        <v>13857</v>
      </c>
      <c r="F18" s="295">
        <v>15319</v>
      </c>
      <c r="G18" s="98">
        <v>48891</v>
      </c>
      <c r="H18" s="295">
        <v>33655</v>
      </c>
      <c r="I18" s="98">
        <v>48281</v>
      </c>
      <c r="J18" s="295">
        <v>32695</v>
      </c>
      <c r="K18" s="295">
        <v>34947</v>
      </c>
      <c r="L18" s="98">
        <v>1301055</v>
      </c>
      <c r="M18" s="297">
        <v>3.24842</v>
      </c>
      <c r="N18" s="297">
        <v>1.25699</v>
      </c>
      <c r="O18" s="297">
        <v>4.88548</v>
      </c>
      <c r="P18" s="99">
        <f t="shared" si="0"/>
        <v>9.390889999999999</v>
      </c>
      <c r="Q18" s="296">
        <v>3.43587</v>
      </c>
      <c r="R18" s="99">
        <v>0.25</v>
      </c>
      <c r="S18" s="98">
        <v>77</v>
      </c>
      <c r="T18" s="281">
        <v>135</v>
      </c>
      <c r="U18" s="98">
        <v>9</v>
      </c>
      <c r="V18" s="99">
        <f t="shared" si="1"/>
        <v>36.587267021549614</v>
      </c>
      <c r="W18" s="146">
        <f t="shared" si="2"/>
        <v>28.722709894479273</v>
      </c>
      <c r="X18" s="147"/>
      <c r="Y18" s="147"/>
      <c r="Z18" s="147"/>
    </row>
    <row r="19" spans="1:26" s="148" customFormat="1" ht="47.25" customHeight="1">
      <c r="A19" s="98">
        <v>7</v>
      </c>
      <c r="B19" s="98" t="s">
        <v>125</v>
      </c>
      <c r="C19" s="298">
        <v>40076</v>
      </c>
      <c r="D19" s="298">
        <v>4934</v>
      </c>
      <c r="E19" s="298">
        <v>12064</v>
      </c>
      <c r="F19" s="298">
        <v>23078</v>
      </c>
      <c r="G19" s="98">
        <v>40076</v>
      </c>
      <c r="H19" s="298">
        <v>27782</v>
      </c>
      <c r="I19" s="410">
        <v>30942</v>
      </c>
      <c r="J19" s="298">
        <v>27346</v>
      </c>
      <c r="K19" s="298">
        <v>11935</v>
      </c>
      <c r="L19" s="411">
        <v>865613</v>
      </c>
      <c r="M19" s="299">
        <v>1.55713</v>
      </c>
      <c r="N19" s="299">
        <v>2.95551</v>
      </c>
      <c r="O19" s="299">
        <v>6.91014</v>
      </c>
      <c r="P19" s="99">
        <f t="shared" si="0"/>
        <v>11.42278</v>
      </c>
      <c r="Q19" s="299">
        <v>6.01002</v>
      </c>
      <c r="R19" s="299">
        <v>1.6997840000000002</v>
      </c>
      <c r="S19" s="300">
        <v>686</v>
      </c>
      <c r="T19" s="301">
        <v>70</v>
      </c>
      <c r="U19" s="295">
        <v>22</v>
      </c>
      <c r="V19" s="99">
        <f t="shared" si="1"/>
        <v>52.614337315434604</v>
      </c>
      <c r="W19" s="146" t="e">
        <f>(#REF!*100000)/#REF!</f>
        <v>#REF!</v>
      </c>
      <c r="X19" s="147"/>
      <c r="Y19" s="147"/>
      <c r="Z19" s="147"/>
    </row>
    <row r="20" spans="1:26" s="148" customFormat="1" ht="47.25" customHeight="1">
      <c r="A20" s="98">
        <v>8</v>
      </c>
      <c r="B20" s="98" t="s">
        <v>29</v>
      </c>
      <c r="C20" s="98">
        <v>59222</v>
      </c>
      <c r="D20" s="98">
        <v>18574</v>
      </c>
      <c r="E20" s="98">
        <v>21679</v>
      </c>
      <c r="F20" s="98">
        <v>18969</v>
      </c>
      <c r="G20" s="98">
        <v>59222</v>
      </c>
      <c r="H20" s="98">
        <v>36918</v>
      </c>
      <c r="I20" s="98">
        <v>23475</v>
      </c>
      <c r="J20" s="98">
        <v>35289</v>
      </c>
      <c r="K20" s="98">
        <v>13815</v>
      </c>
      <c r="L20" s="98">
        <v>665767</v>
      </c>
      <c r="M20" s="297">
        <v>1.82981</v>
      </c>
      <c r="N20" s="286">
        <v>2.52501</v>
      </c>
      <c r="O20" s="286">
        <v>4.33021</v>
      </c>
      <c r="P20" s="99">
        <f t="shared" si="0"/>
        <v>8.685030000000001</v>
      </c>
      <c r="Q20" s="296">
        <v>3.60914</v>
      </c>
      <c r="R20" s="296">
        <v>0</v>
      </c>
      <c r="S20" s="295">
        <v>150</v>
      </c>
      <c r="T20" s="295">
        <v>298</v>
      </c>
      <c r="U20" s="295">
        <v>13</v>
      </c>
      <c r="V20" s="99">
        <v>62.09622058054806</v>
      </c>
      <c r="W20" s="146">
        <v>21.21039273310179</v>
      </c>
      <c r="X20" s="147"/>
      <c r="Y20" s="147"/>
      <c r="Z20" s="147"/>
    </row>
    <row r="21" spans="1:26" s="148" customFormat="1" ht="47.25" customHeight="1">
      <c r="A21" s="98">
        <v>9</v>
      </c>
      <c r="B21" s="98" t="s">
        <v>30</v>
      </c>
      <c r="C21" s="98">
        <v>25505</v>
      </c>
      <c r="D21" s="98">
        <v>6567</v>
      </c>
      <c r="E21" s="98">
        <v>12139</v>
      </c>
      <c r="F21" s="98">
        <v>6986</v>
      </c>
      <c r="G21" s="98">
        <v>23735</v>
      </c>
      <c r="H21" s="98">
        <v>18177</v>
      </c>
      <c r="I21" s="98">
        <v>7901</v>
      </c>
      <c r="J21" s="98">
        <v>17618</v>
      </c>
      <c r="K21" s="98">
        <v>16321</v>
      </c>
      <c r="L21" s="98">
        <v>220739</v>
      </c>
      <c r="M21" s="286">
        <v>0.77147</v>
      </c>
      <c r="N21" s="286">
        <v>1.40995</v>
      </c>
      <c r="O21" s="286">
        <v>2.39597</v>
      </c>
      <c r="P21" s="99">
        <f t="shared" si="0"/>
        <v>4.57739</v>
      </c>
      <c r="Q21" s="99">
        <v>2.41162</v>
      </c>
      <c r="R21" s="99">
        <v>0.01004</v>
      </c>
      <c r="S21" s="98">
        <v>57</v>
      </c>
      <c r="T21" s="98">
        <v>8</v>
      </c>
      <c r="U21" s="98">
        <v>2</v>
      </c>
      <c r="V21" s="99">
        <f t="shared" si="1"/>
        <v>52.68548233818835</v>
      </c>
      <c r="W21" s="146">
        <f t="shared" si="2"/>
        <v>25.98132591667613</v>
      </c>
      <c r="X21" s="147"/>
      <c r="Y21" s="147"/>
      <c r="Z21" s="147"/>
    </row>
    <row r="22" spans="1:26" s="148" customFormat="1" ht="47.25" customHeight="1">
      <c r="A22" s="98">
        <v>10</v>
      </c>
      <c r="B22" s="98" t="s">
        <v>31</v>
      </c>
      <c r="C22" s="281">
        <v>71202</v>
      </c>
      <c r="D22" s="98">
        <v>46253</v>
      </c>
      <c r="E22" s="98">
        <v>706</v>
      </c>
      <c r="F22" s="98">
        <v>24186</v>
      </c>
      <c r="G22" s="98">
        <v>71145</v>
      </c>
      <c r="H22" s="281">
        <v>45580</v>
      </c>
      <c r="I22" s="98">
        <v>13676</v>
      </c>
      <c r="J22" s="98">
        <v>43634</v>
      </c>
      <c r="K22" s="98">
        <v>18629</v>
      </c>
      <c r="L22" s="98">
        <v>649328</v>
      </c>
      <c r="M22" s="286">
        <v>5.62636</v>
      </c>
      <c r="N22" s="286">
        <v>0.13962</v>
      </c>
      <c r="O22" s="286">
        <v>4.02843</v>
      </c>
      <c r="P22" s="99">
        <f t="shared" si="0"/>
        <v>9.79441</v>
      </c>
      <c r="Q22" s="296">
        <v>3.52795</v>
      </c>
      <c r="R22" s="296">
        <v>0.1547078</v>
      </c>
      <c r="S22" s="98">
        <v>132</v>
      </c>
      <c r="T22" s="98">
        <v>194</v>
      </c>
      <c r="U22" s="295">
        <v>27</v>
      </c>
      <c r="V22" s="99">
        <f t="shared" si="1"/>
        <v>36.02003591844736</v>
      </c>
      <c r="W22" s="146">
        <f t="shared" si="2"/>
        <v>22.446738781684004</v>
      </c>
      <c r="X22" s="147"/>
      <c r="Y22" s="147"/>
      <c r="Z22" s="147"/>
    </row>
    <row r="23" spans="1:26" s="148" customFormat="1" ht="47.25" customHeight="1">
      <c r="A23" s="98">
        <v>11</v>
      </c>
      <c r="B23" s="98" t="s">
        <v>32</v>
      </c>
      <c r="C23" s="98">
        <v>27087</v>
      </c>
      <c r="D23" s="98">
        <v>4299</v>
      </c>
      <c r="E23" s="98">
        <v>15529</v>
      </c>
      <c r="F23" s="98">
        <v>7203</v>
      </c>
      <c r="G23" s="98">
        <v>27031</v>
      </c>
      <c r="H23" s="98">
        <v>19793</v>
      </c>
      <c r="I23" s="98">
        <v>12735</v>
      </c>
      <c r="J23" s="98">
        <v>19439</v>
      </c>
      <c r="K23" s="98">
        <v>7714</v>
      </c>
      <c r="L23" s="98">
        <v>345068</v>
      </c>
      <c r="M23" s="286">
        <v>0.69509</v>
      </c>
      <c r="N23" s="286">
        <v>1.57115</v>
      </c>
      <c r="O23" s="286">
        <v>2.49637</v>
      </c>
      <c r="P23" s="99">
        <f t="shared" si="0"/>
        <v>4.7626100000000005</v>
      </c>
      <c r="Q23" s="297">
        <v>2.0234</v>
      </c>
      <c r="R23" s="297">
        <v>0.5869800000000001</v>
      </c>
      <c r="S23" s="295">
        <v>56</v>
      </c>
      <c r="T23" s="295">
        <v>58</v>
      </c>
      <c r="U23" s="295">
        <v>3</v>
      </c>
      <c r="V23" s="99">
        <f t="shared" si="1"/>
        <v>42.485107955511786</v>
      </c>
      <c r="W23" s="146">
        <f t="shared" si="2"/>
        <v>24.500282936365043</v>
      </c>
      <c r="X23" s="147"/>
      <c r="Y23" s="147"/>
      <c r="Z23" s="147"/>
    </row>
    <row r="24" spans="1:26" s="148" customFormat="1" ht="51" customHeight="1">
      <c r="A24" s="98">
        <v>12</v>
      </c>
      <c r="B24" s="98" t="s">
        <v>33</v>
      </c>
      <c r="C24" s="98">
        <v>51850</v>
      </c>
      <c r="D24" s="98">
        <v>28014</v>
      </c>
      <c r="E24" s="98">
        <v>2207</v>
      </c>
      <c r="F24" s="98">
        <v>21573</v>
      </c>
      <c r="G24" s="98">
        <v>51794</v>
      </c>
      <c r="H24" s="295">
        <v>31014</v>
      </c>
      <c r="I24" s="98">
        <v>11747</v>
      </c>
      <c r="J24" s="295">
        <v>29351</v>
      </c>
      <c r="K24" s="295">
        <v>5456</v>
      </c>
      <c r="L24" s="98">
        <v>355231</v>
      </c>
      <c r="M24" s="297">
        <v>2.50527</v>
      </c>
      <c r="N24" s="297">
        <v>0.18559</v>
      </c>
      <c r="O24" s="297">
        <v>3.34211</v>
      </c>
      <c r="P24" s="99">
        <f t="shared" si="0"/>
        <v>6.03297</v>
      </c>
      <c r="Q24" s="296">
        <v>2.71696</v>
      </c>
      <c r="R24" s="296">
        <v>1.56304</v>
      </c>
      <c r="S24" s="98">
        <v>57</v>
      </c>
      <c r="T24" s="98">
        <v>145</v>
      </c>
      <c r="U24" s="98">
        <v>55</v>
      </c>
      <c r="V24" s="99">
        <f t="shared" si="1"/>
        <v>45.03519825227044</v>
      </c>
      <c r="W24" s="146">
        <f t="shared" si="2"/>
        <v>20.554563728663418</v>
      </c>
      <c r="X24" s="147"/>
      <c r="Y24" s="147"/>
      <c r="Z24" s="147"/>
    </row>
    <row r="25" spans="1:35" s="412" customFormat="1" ht="53.25" customHeight="1">
      <c r="A25" s="98">
        <v>13</v>
      </c>
      <c r="B25" s="98" t="s">
        <v>34</v>
      </c>
      <c r="C25" s="98">
        <v>61804</v>
      </c>
      <c r="D25" s="98">
        <v>33902</v>
      </c>
      <c r="E25" s="98">
        <v>4045</v>
      </c>
      <c r="F25" s="98">
        <v>23857</v>
      </c>
      <c r="G25" s="98">
        <v>61804</v>
      </c>
      <c r="H25" s="98">
        <v>40893</v>
      </c>
      <c r="I25" s="98">
        <v>15291</v>
      </c>
      <c r="J25" s="98">
        <v>38557</v>
      </c>
      <c r="K25" s="98">
        <v>17369</v>
      </c>
      <c r="L25" s="98">
        <v>418174</v>
      </c>
      <c r="M25" s="99">
        <v>5.34566</v>
      </c>
      <c r="N25" s="99">
        <v>0.37841</v>
      </c>
      <c r="O25" s="99">
        <v>4.16497</v>
      </c>
      <c r="P25" s="99">
        <f t="shared" si="0"/>
        <v>9.88904</v>
      </c>
      <c r="Q25" s="296">
        <v>3.70289</v>
      </c>
      <c r="R25" s="296">
        <v>1.13971</v>
      </c>
      <c r="S25" s="295">
        <v>206</v>
      </c>
      <c r="T25" s="295">
        <v>174</v>
      </c>
      <c r="U25" s="295">
        <v>21</v>
      </c>
      <c r="V25" s="99">
        <f t="shared" si="1"/>
        <v>37.44438287235162</v>
      </c>
      <c r="W25" s="146">
        <f t="shared" si="2"/>
        <v>25.647846046113546</v>
      </c>
      <c r="X25" s="147"/>
      <c r="Y25" s="147"/>
      <c r="Z25" s="147"/>
      <c r="AA25" s="148"/>
      <c r="AB25" s="148"/>
      <c r="AC25" s="148"/>
      <c r="AF25" s="148"/>
      <c r="AG25" s="148"/>
      <c r="AH25" s="148"/>
      <c r="AI25" s="148"/>
    </row>
    <row r="26" spans="1:35" s="149" customFormat="1" ht="47.25" customHeight="1">
      <c r="A26" s="98"/>
      <c r="B26" s="98" t="s">
        <v>35</v>
      </c>
      <c r="C26" s="281">
        <f>SUM(C13:C25)</f>
        <v>667693</v>
      </c>
      <c r="D26" s="98">
        <f aca="true" t="shared" si="3" ref="D26:R26">SUM(D13:D25)</f>
        <v>273854</v>
      </c>
      <c r="E26" s="98">
        <f t="shared" si="3"/>
        <v>150704</v>
      </c>
      <c r="F26" s="98">
        <f t="shared" si="3"/>
        <v>242496</v>
      </c>
      <c r="G26" s="98">
        <f>SUM(G13:G25)</f>
        <v>665170</v>
      </c>
      <c r="H26" s="98">
        <f t="shared" si="3"/>
        <v>459073</v>
      </c>
      <c r="I26" s="98">
        <f t="shared" si="3"/>
        <v>325555</v>
      </c>
      <c r="J26" s="98">
        <f t="shared" si="3"/>
        <v>442548</v>
      </c>
      <c r="K26" s="98">
        <f t="shared" si="3"/>
        <v>263348</v>
      </c>
      <c r="L26" s="98">
        <f>SUM(L13:L25)</f>
        <v>9522800</v>
      </c>
      <c r="M26" s="99">
        <f t="shared" si="3"/>
        <v>41.49846000000001</v>
      </c>
      <c r="N26" s="99">
        <f t="shared" si="3"/>
        <v>20.89204</v>
      </c>
      <c r="O26" s="99">
        <f t="shared" si="3"/>
        <v>61.72596</v>
      </c>
      <c r="P26" s="99">
        <f t="shared" si="3"/>
        <v>124.11645999999999</v>
      </c>
      <c r="Q26" s="99">
        <f t="shared" si="3"/>
        <v>51.91802999999999</v>
      </c>
      <c r="R26" s="99">
        <f t="shared" si="3"/>
        <v>10.404072200000002</v>
      </c>
      <c r="S26" s="98">
        <f>SUM(S13:S25)</f>
        <v>3318</v>
      </c>
      <c r="T26" s="98">
        <f>SUM(T13:T25)</f>
        <v>2102</v>
      </c>
      <c r="U26" s="98">
        <f>SUM(U13:U25)</f>
        <v>439</v>
      </c>
      <c r="V26" s="156">
        <f t="shared" si="1"/>
        <v>41.83009247927309</v>
      </c>
      <c r="W26" s="157">
        <f t="shared" si="2"/>
        <v>28.045875249690425</v>
      </c>
      <c r="X26" s="147"/>
      <c r="Y26" s="147"/>
      <c r="Z26" s="147"/>
      <c r="AA26" s="148"/>
      <c r="AB26" s="148"/>
      <c r="AC26" s="148"/>
      <c r="AF26" s="148"/>
      <c r="AG26" s="148"/>
      <c r="AH26" s="148"/>
      <c r="AI26" s="148"/>
    </row>
    <row r="27" spans="1:16" s="149" customFormat="1" ht="36" customHeight="1">
      <c r="A27" s="148"/>
      <c r="B27" s="148"/>
      <c r="C27" s="282"/>
      <c r="P27" s="280"/>
    </row>
    <row r="28" spans="1:21" s="149" customFormat="1" ht="24.75" customHeight="1">
      <c r="A28" s="148"/>
      <c r="C28" s="158"/>
      <c r="D28" s="158"/>
      <c r="E28" s="158"/>
      <c r="F28" s="158"/>
      <c r="G28" s="28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</row>
    <row r="29" spans="1:23" s="149" customFormat="1" ht="32.25" customHeight="1">
      <c r="A29" s="148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148"/>
      <c r="M29" s="147"/>
      <c r="N29" s="147"/>
      <c r="O29" s="148"/>
      <c r="P29" s="323" t="s">
        <v>120</v>
      </c>
      <c r="Q29" s="323"/>
      <c r="R29" s="323"/>
      <c r="S29" s="323"/>
      <c r="T29" s="323"/>
      <c r="U29" s="323"/>
      <c r="V29" s="147"/>
      <c r="W29" s="148"/>
    </row>
    <row r="30" spans="1:23" ht="26.25" customHeight="1">
      <c r="A30" s="132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20" t="s">
        <v>121</v>
      </c>
      <c r="Q30" s="320"/>
      <c r="R30" s="320"/>
      <c r="S30" s="320"/>
      <c r="T30" s="320"/>
      <c r="U30" s="320"/>
      <c r="V30" s="132"/>
      <c r="W30" s="132"/>
    </row>
    <row r="31" spans="2:21" ht="26.25" customHeight="1"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4" t="s">
        <v>106</v>
      </c>
      <c r="Q31" s="314"/>
      <c r="R31" s="314"/>
      <c r="S31" s="314"/>
      <c r="T31" s="314"/>
      <c r="U31" s="314"/>
    </row>
    <row r="32" spans="2:21" ht="24" customHeight="1"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5" t="s">
        <v>122</v>
      </c>
      <c r="Q32" s="315"/>
      <c r="R32" s="315"/>
      <c r="S32" s="315"/>
      <c r="T32" s="315"/>
      <c r="U32" s="315"/>
    </row>
    <row r="33" spans="2:21" ht="19.5" customHeight="1"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4" t="s">
        <v>108</v>
      </c>
      <c r="Q33" s="314"/>
      <c r="R33" s="314"/>
      <c r="S33" s="314"/>
      <c r="T33" s="314"/>
      <c r="U33" s="314"/>
    </row>
    <row r="34" spans="2:20" ht="21" customHeight="1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R34" s="151"/>
      <c r="S34" s="134"/>
      <c r="T34" s="134"/>
    </row>
    <row r="35" spans="2:21" ht="33" customHeight="1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3" s="138" customFormat="1" ht="46.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4"/>
      <c r="R36" s="153"/>
      <c r="S36" s="153"/>
      <c r="T36" s="153"/>
      <c r="U36" s="153"/>
      <c r="V36" s="153"/>
      <c r="W36" s="153"/>
    </row>
    <row r="37" ht="99.75" customHeight="1">
      <c r="F37" s="155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9:U29"/>
    <mergeCell ref="T8:T9"/>
    <mergeCell ref="U8:U9"/>
    <mergeCell ref="P30:U30"/>
    <mergeCell ref="M8:Q8"/>
    <mergeCell ref="K8:K9"/>
    <mergeCell ref="C10:C11"/>
    <mergeCell ref="H10:H11"/>
    <mergeCell ref="J8:J9"/>
    <mergeCell ref="I8:I9"/>
    <mergeCell ref="B29:K29"/>
    <mergeCell ref="P31:U31"/>
    <mergeCell ref="P32:U32"/>
    <mergeCell ref="P33:U33"/>
    <mergeCell ref="S3:T3"/>
    <mergeCell ref="B30:O33"/>
    <mergeCell ref="B34:P34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47"/>
  <sheetViews>
    <sheetView view="pageBreakPreview" zoomScale="70" zoomScaleNormal="55" zoomScaleSheetLayoutView="70" zoomScalePageLayoutView="0" workbookViewId="0" topLeftCell="A1">
      <pane ySplit="8" topLeftCell="A23" activePane="bottomLeft" state="frozen"/>
      <selection pane="topLeft" activeCell="A1" sqref="A1"/>
      <selection pane="bottomLeft" activeCell="S28" sqref="S28"/>
    </sheetView>
  </sheetViews>
  <sheetFormatPr defaultColWidth="9.140625" defaultRowHeight="15"/>
  <cols>
    <col min="1" max="1" width="5.57421875" style="175" bestFit="1" customWidth="1"/>
    <col min="2" max="2" width="21.7109375" style="244" bestFit="1" customWidth="1"/>
    <col min="3" max="3" width="20.421875" style="179" bestFit="1" customWidth="1"/>
    <col min="4" max="4" width="8.7109375" style="179" customWidth="1"/>
    <col min="5" max="5" width="8.00390625" style="179" customWidth="1"/>
    <col min="6" max="6" width="20.00390625" style="179" customWidth="1"/>
    <col min="7" max="7" width="13.7109375" style="179" bestFit="1" customWidth="1"/>
    <col min="8" max="8" width="12.140625" style="179" customWidth="1"/>
    <col min="9" max="9" width="18.28125" style="179" customWidth="1"/>
    <col min="10" max="10" width="15.421875" style="179" customWidth="1"/>
    <col min="11" max="11" width="17.57421875" style="179" customWidth="1"/>
    <col min="12" max="12" width="19.140625" style="179" bestFit="1" customWidth="1"/>
    <col min="13" max="13" width="14.8515625" style="179" bestFit="1" customWidth="1"/>
    <col min="14" max="14" width="22.00390625" style="179" bestFit="1" customWidth="1"/>
    <col min="15" max="15" width="17.421875" style="179" bestFit="1" customWidth="1"/>
    <col min="16" max="16" width="16.421875" style="179" customWidth="1"/>
    <col min="17" max="17" width="0.85546875" style="175" customWidth="1"/>
    <col min="18" max="18" width="2.7109375" style="176" customWidth="1"/>
    <col min="19" max="22" width="13.28125" style="176" customWidth="1"/>
    <col min="23" max="23" width="11.421875" style="175" bestFit="1" customWidth="1"/>
    <col min="24" max="25" width="12.140625" style="175" customWidth="1"/>
    <col min="26" max="26" width="15.140625" style="175" customWidth="1"/>
    <col min="27" max="27" width="17.8515625" style="175" customWidth="1"/>
    <col min="28" max="28" width="9.140625" style="176" customWidth="1"/>
    <col min="29" max="29" width="40.421875" style="176" customWidth="1"/>
    <col min="30" max="31" width="9.140625" style="176" customWidth="1"/>
    <col min="32" max="32" width="9.8515625" style="176" bestFit="1" customWidth="1"/>
    <col min="33" max="177" width="9.140625" style="176" customWidth="1"/>
    <col min="178" max="16384" width="9.140625" style="175" customWidth="1"/>
  </cols>
  <sheetData>
    <row r="1" spans="1:16" ht="31.5" customHeight="1">
      <c r="A1" s="332" t="s">
        <v>123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ht="15" customHeight="1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P2" s="178"/>
    </row>
    <row r="3" spans="1:23" ht="17.25" customHeight="1">
      <c r="A3" s="333" t="s">
        <v>36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W3" s="180"/>
    </row>
    <row r="4" spans="1:16" ht="20.25" customHeight="1">
      <c r="A4" s="334" t="s">
        <v>156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77" s="182" customFormat="1" ht="45.75" customHeight="1">
      <c r="A5" s="181"/>
      <c r="C5" s="183"/>
      <c r="D5" s="183"/>
      <c r="E5" s="183"/>
      <c r="F5" s="183"/>
      <c r="G5" s="183"/>
      <c r="H5" s="183"/>
      <c r="I5" s="183"/>
      <c r="J5" s="183"/>
      <c r="O5" s="230"/>
      <c r="P5" s="184"/>
      <c r="Q5" s="185"/>
      <c r="R5" s="186"/>
      <c r="S5" s="186">
        <f>SUM(K17:O17)</f>
        <v>1250.56</v>
      </c>
      <c r="T5" s="186"/>
      <c r="U5" s="186"/>
      <c r="V5" s="186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</row>
    <row r="6" spans="1:177" s="106" customFormat="1" ht="88.5" customHeight="1">
      <c r="A6" s="335" t="s">
        <v>0</v>
      </c>
      <c r="B6" s="335" t="s">
        <v>38</v>
      </c>
      <c r="C6" s="335" t="s">
        <v>148</v>
      </c>
      <c r="D6" s="335" t="s">
        <v>39</v>
      </c>
      <c r="E6" s="335"/>
      <c r="F6" s="335" t="s">
        <v>100</v>
      </c>
      <c r="G6" s="335"/>
      <c r="H6" s="335" t="s">
        <v>40</v>
      </c>
      <c r="I6" s="335" t="s">
        <v>145</v>
      </c>
      <c r="J6" s="335" t="s">
        <v>48</v>
      </c>
      <c r="K6" s="335" t="s">
        <v>135</v>
      </c>
      <c r="L6" s="335"/>
      <c r="M6" s="335"/>
      <c r="N6" s="335"/>
      <c r="O6" s="335"/>
      <c r="P6" s="335"/>
      <c r="R6" s="107"/>
      <c r="S6" s="245">
        <f>P15-O15-N15</f>
        <v>2389.34</v>
      </c>
      <c r="T6" s="107"/>
      <c r="U6" s="107"/>
      <c r="V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</row>
    <row r="7" spans="1:177" s="106" customFormat="1" ht="46.5" customHeight="1">
      <c r="A7" s="335"/>
      <c r="B7" s="335"/>
      <c r="C7" s="335"/>
      <c r="D7" s="338" t="s">
        <v>41</v>
      </c>
      <c r="E7" s="338" t="s">
        <v>42</v>
      </c>
      <c r="F7" s="339" t="s">
        <v>41</v>
      </c>
      <c r="G7" s="339" t="s">
        <v>42</v>
      </c>
      <c r="H7" s="335"/>
      <c r="I7" s="335"/>
      <c r="J7" s="335"/>
      <c r="K7" s="335" t="s">
        <v>43</v>
      </c>
      <c r="L7" s="335" t="s">
        <v>44</v>
      </c>
      <c r="M7" s="335" t="s">
        <v>45</v>
      </c>
      <c r="N7" s="335" t="s">
        <v>49</v>
      </c>
      <c r="O7" s="335"/>
      <c r="P7" s="343" t="s">
        <v>146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</row>
    <row r="8" spans="1:177" s="106" customFormat="1" ht="37.5" customHeight="1">
      <c r="A8" s="335"/>
      <c r="B8" s="335"/>
      <c r="C8" s="335"/>
      <c r="D8" s="338"/>
      <c r="E8" s="338"/>
      <c r="F8" s="339"/>
      <c r="G8" s="339"/>
      <c r="H8" s="335"/>
      <c r="I8" s="335"/>
      <c r="J8" s="335"/>
      <c r="K8" s="335"/>
      <c r="L8" s="335"/>
      <c r="M8" s="335"/>
      <c r="N8" s="101" t="s">
        <v>50</v>
      </c>
      <c r="O8" s="101" t="s">
        <v>51</v>
      </c>
      <c r="P8" s="343"/>
      <c r="Q8" s="107"/>
      <c r="R8" s="107"/>
      <c r="S8" s="107">
        <v>4.32</v>
      </c>
      <c r="T8" s="107"/>
      <c r="U8" s="107"/>
      <c r="V8" s="107"/>
      <c r="W8" s="107"/>
      <c r="X8" s="107" t="s">
        <v>137</v>
      </c>
      <c r="Y8" s="107"/>
      <c r="Z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</row>
    <row r="9" spans="1:177" s="182" customFormat="1" ht="18" customHeight="1">
      <c r="A9" s="108"/>
      <c r="B9" s="109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7"/>
      <c r="R9" s="107"/>
      <c r="S9" s="107"/>
      <c r="T9" s="107"/>
      <c r="U9" s="107"/>
      <c r="V9" s="107"/>
      <c r="W9" s="101"/>
      <c r="X9" s="107"/>
      <c r="Y9" s="107"/>
      <c r="Z9" s="107" t="s">
        <v>136</v>
      </c>
      <c r="AA9" s="182" t="s">
        <v>144</v>
      </c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</row>
    <row r="10" spans="1:178" s="188" customFormat="1" ht="30.75" customHeight="1">
      <c r="A10" s="110">
        <v>1</v>
      </c>
      <c r="B10" s="110" t="s">
        <v>22</v>
      </c>
      <c r="C10" s="283">
        <v>14.502889</v>
      </c>
      <c r="D10" s="110"/>
      <c r="E10" s="110"/>
      <c r="F10" s="283">
        <v>1147.31175</v>
      </c>
      <c r="G10" s="340"/>
      <c r="H10" s="189">
        <v>3.20926</v>
      </c>
      <c r="I10" s="100">
        <f>SUM(C10:H10)</f>
        <v>1165.0238990000003</v>
      </c>
      <c r="J10" s="100">
        <v>1191.068</v>
      </c>
      <c r="K10" s="100">
        <v>735.33</v>
      </c>
      <c r="L10" s="100">
        <v>64.51</v>
      </c>
      <c r="M10" s="100">
        <v>378.53</v>
      </c>
      <c r="N10" s="100">
        <v>56.71</v>
      </c>
      <c r="O10" s="100">
        <v>0.35</v>
      </c>
      <c r="P10" s="100">
        <f>SUM(K10:O10)</f>
        <v>1235.4299999999998</v>
      </c>
      <c r="Q10" s="190"/>
      <c r="R10" s="190"/>
      <c r="S10" s="190">
        <f>P10*100/10987</f>
        <v>11.244470738145079</v>
      </c>
      <c r="T10" s="190">
        <f>S10*S8</f>
        <v>48.57611358878675</v>
      </c>
      <c r="U10" s="190">
        <f aca="true" t="shared" si="0" ref="U10:U22">K10+T10</f>
        <v>783.9061135887868</v>
      </c>
      <c r="V10" s="190">
        <v>395.24941786474926</v>
      </c>
      <c r="W10" s="191">
        <v>11</v>
      </c>
      <c r="X10" s="192">
        <f aca="true" t="shared" si="1" ref="X10:X23">P10/W10</f>
        <v>112.31181818181817</v>
      </c>
      <c r="Y10" s="193">
        <f>P10/11</f>
        <v>112.31181818181817</v>
      </c>
      <c r="Z10" s="193">
        <f aca="true" t="shared" si="2" ref="Z10:Z22">(K10/P10)*100</f>
        <v>59.52016706733689</v>
      </c>
      <c r="AA10" s="194">
        <f>K10/'Part-I'!P13</f>
        <v>96.27699619647404</v>
      </c>
      <c r="AB10" s="195"/>
      <c r="AC10" s="195" t="s">
        <v>22</v>
      </c>
      <c r="AD10" s="195">
        <v>506.45038</v>
      </c>
      <c r="AE10" s="195"/>
      <c r="AF10" s="196">
        <f>K10+M10+L10</f>
        <v>1178.3700000000001</v>
      </c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7"/>
    </row>
    <row r="11" spans="1:30" s="198" customFormat="1" ht="30.75" customHeight="1">
      <c r="A11" s="110">
        <v>2</v>
      </c>
      <c r="B11" s="110" t="s">
        <v>23</v>
      </c>
      <c r="C11" s="283">
        <v>19.8569371</v>
      </c>
      <c r="D11" s="110"/>
      <c r="E11" s="110"/>
      <c r="F11" s="283">
        <v>1399.2383</v>
      </c>
      <c r="G11" s="341"/>
      <c r="H11" s="302">
        <v>4.84379</v>
      </c>
      <c r="I11" s="100">
        <f aca="true" t="shared" si="3" ref="I11:I21">SUM(C11:H11)</f>
        <v>1423.9390271</v>
      </c>
      <c r="J11" s="100">
        <v>1167.261</v>
      </c>
      <c r="K11" s="100">
        <v>872.53</v>
      </c>
      <c r="L11" s="100">
        <v>73.36</v>
      </c>
      <c r="M11" s="100">
        <v>427.66</v>
      </c>
      <c r="N11" s="100">
        <v>52.09</v>
      </c>
      <c r="O11" s="100">
        <v>0.47</v>
      </c>
      <c r="P11" s="100">
        <f aca="true" t="shared" si="4" ref="P11:P22">SUM(K11:O11)</f>
        <v>1426.11</v>
      </c>
      <c r="Q11" s="199"/>
      <c r="R11" s="199"/>
      <c r="S11" s="190">
        <f aca="true" t="shared" si="5" ref="S11:S22">P11*100/10987</f>
        <v>12.979976335669427</v>
      </c>
      <c r="T11" s="190">
        <f aca="true" t="shared" si="6" ref="T11:T22">S11*S9</f>
        <v>0</v>
      </c>
      <c r="U11" s="190">
        <f t="shared" si="0"/>
        <v>872.53</v>
      </c>
      <c r="V11" s="190">
        <v>556.0749999999999</v>
      </c>
      <c r="W11" s="200">
        <v>11</v>
      </c>
      <c r="X11" s="201">
        <f t="shared" si="1"/>
        <v>129.64636363636362</v>
      </c>
      <c r="Y11" s="202">
        <f aca="true" t="shared" si="7" ref="Y11:Y23">P11/11</f>
        <v>129.64636363636362</v>
      </c>
      <c r="Z11" s="202">
        <f t="shared" si="2"/>
        <v>61.18251747761393</v>
      </c>
      <c r="AA11" s="203">
        <f>K11/'Part-I'!P14</f>
        <v>112.39163757680369</v>
      </c>
      <c r="AC11" s="198" t="s">
        <v>23</v>
      </c>
      <c r="AD11" s="198">
        <v>704.60117</v>
      </c>
    </row>
    <row r="12" spans="1:30" s="195" customFormat="1" ht="30.75" customHeight="1">
      <c r="A12" s="110">
        <v>3</v>
      </c>
      <c r="B12" s="110" t="s">
        <v>24</v>
      </c>
      <c r="C12" s="283">
        <v>169.16338170000003</v>
      </c>
      <c r="D12" s="110"/>
      <c r="E12" s="110"/>
      <c r="F12" s="283">
        <v>2633.35692</v>
      </c>
      <c r="G12" s="341"/>
      <c r="H12" s="189">
        <v>4.69371</v>
      </c>
      <c r="I12" s="100">
        <f t="shared" si="3"/>
        <v>2807.2140117000004</v>
      </c>
      <c r="J12" s="100">
        <v>5662.817</v>
      </c>
      <c r="K12" s="100">
        <v>1859.72</v>
      </c>
      <c r="L12" s="100">
        <v>133.55</v>
      </c>
      <c r="M12" s="100">
        <v>787.07</v>
      </c>
      <c r="N12" s="100">
        <v>88.89</v>
      </c>
      <c r="O12" s="100">
        <v>0.45</v>
      </c>
      <c r="P12" s="100">
        <f t="shared" si="4"/>
        <v>2869.68</v>
      </c>
      <c r="Q12" s="190"/>
      <c r="R12" s="190"/>
      <c r="S12" s="190">
        <f t="shared" si="5"/>
        <v>26.118867752798764</v>
      </c>
      <c r="T12" s="190">
        <f t="shared" si="6"/>
        <v>293.6928441598268</v>
      </c>
      <c r="U12" s="190">
        <f t="shared" si="0"/>
        <v>2153.412844159827</v>
      </c>
      <c r="V12" s="190">
        <v>946.3318055174382</v>
      </c>
      <c r="W12" s="191">
        <v>16</v>
      </c>
      <c r="X12" s="192">
        <f t="shared" si="1"/>
        <v>179.355</v>
      </c>
      <c r="Y12" s="193">
        <f t="shared" si="7"/>
        <v>260.88</v>
      </c>
      <c r="Z12" s="193">
        <f t="shared" si="2"/>
        <v>64.80583200914388</v>
      </c>
      <c r="AA12" s="194">
        <f>K12/'Part-I'!P15</f>
        <v>100.14722781970355</v>
      </c>
      <c r="AC12" s="195" t="s">
        <v>24</v>
      </c>
      <c r="AD12" s="195">
        <v>831.20444</v>
      </c>
    </row>
    <row r="13" spans="1:30" s="204" customFormat="1" ht="30.75" customHeight="1">
      <c r="A13" s="110">
        <v>4</v>
      </c>
      <c r="B13" s="110" t="s">
        <v>25</v>
      </c>
      <c r="C13" s="283">
        <v>24.201565</v>
      </c>
      <c r="D13" s="110"/>
      <c r="E13" s="110"/>
      <c r="F13" s="283">
        <v>1753.11906</v>
      </c>
      <c r="G13" s="341"/>
      <c r="H13" s="189">
        <v>3.9796400000000003</v>
      </c>
      <c r="I13" s="100">
        <f t="shared" si="3"/>
        <v>1781.300265</v>
      </c>
      <c r="J13" s="100">
        <v>2328.192</v>
      </c>
      <c r="K13" s="100">
        <v>1089.42</v>
      </c>
      <c r="L13" s="100">
        <v>74.59</v>
      </c>
      <c r="M13" s="100">
        <v>505.16</v>
      </c>
      <c r="N13" s="100">
        <v>92.08</v>
      </c>
      <c r="O13" s="100">
        <v>0.53</v>
      </c>
      <c r="P13" s="100">
        <f t="shared" si="4"/>
        <v>1761.78</v>
      </c>
      <c r="Q13" s="205"/>
      <c r="R13" s="190"/>
      <c r="S13" s="190">
        <f t="shared" si="5"/>
        <v>16.03513242923455</v>
      </c>
      <c r="T13" s="190">
        <f t="shared" si="6"/>
        <v>208.1356394707899</v>
      </c>
      <c r="U13" s="190">
        <f t="shared" si="0"/>
        <v>1297.55563947079</v>
      </c>
      <c r="V13" s="190">
        <v>1457.4699398054706</v>
      </c>
      <c r="W13" s="206">
        <v>12</v>
      </c>
      <c r="X13" s="192">
        <f t="shared" si="1"/>
        <v>146.815</v>
      </c>
      <c r="Y13" s="193">
        <f t="shared" si="7"/>
        <v>160.16181818181818</v>
      </c>
      <c r="Z13" s="193">
        <f t="shared" si="2"/>
        <v>61.8363246262303</v>
      </c>
      <c r="AA13" s="194">
        <f>K13/'Part-I'!P16</f>
        <v>83.5362145922681</v>
      </c>
      <c r="AC13" s="204" t="s">
        <v>25</v>
      </c>
      <c r="AD13" s="204">
        <v>1512.13425</v>
      </c>
    </row>
    <row r="14" spans="1:30" s="195" customFormat="1" ht="30.75" customHeight="1">
      <c r="A14" s="110">
        <v>5</v>
      </c>
      <c r="B14" s="110" t="s">
        <v>26</v>
      </c>
      <c r="C14" s="283">
        <v>86.45723439999999</v>
      </c>
      <c r="D14" s="110"/>
      <c r="E14" s="110"/>
      <c r="F14" s="283">
        <v>2565.67952</v>
      </c>
      <c r="G14" s="341"/>
      <c r="H14" s="189">
        <v>7.9168199999999995</v>
      </c>
      <c r="I14" s="100">
        <f t="shared" si="3"/>
        <v>2660.0535744</v>
      </c>
      <c r="J14" s="100">
        <v>2090.185</v>
      </c>
      <c r="K14" s="100">
        <v>1793.85</v>
      </c>
      <c r="L14" s="100">
        <v>179.29</v>
      </c>
      <c r="M14" s="100">
        <v>603.06</v>
      </c>
      <c r="N14" s="100">
        <v>63.07</v>
      </c>
      <c r="O14" s="100">
        <v>1.07</v>
      </c>
      <c r="P14" s="100">
        <f t="shared" si="4"/>
        <v>2640.34</v>
      </c>
      <c r="Q14" s="190"/>
      <c r="R14" s="190"/>
      <c r="S14" s="190">
        <f t="shared" si="5"/>
        <v>24.031491762992626</v>
      </c>
      <c r="T14" s="190">
        <f t="shared" si="6"/>
        <v>627.6753552600773</v>
      </c>
      <c r="U14" s="190">
        <f t="shared" si="0"/>
        <v>2421.525355260077</v>
      </c>
      <c r="V14" s="190">
        <v>1030.059143208207</v>
      </c>
      <c r="W14" s="191">
        <v>11</v>
      </c>
      <c r="X14" s="192">
        <f t="shared" si="1"/>
        <v>240.0309090909091</v>
      </c>
      <c r="Y14" s="193">
        <f t="shared" si="7"/>
        <v>240.0309090909091</v>
      </c>
      <c r="Z14" s="193">
        <f t="shared" si="2"/>
        <v>67.94011377322616</v>
      </c>
      <c r="AA14" s="194">
        <f>K14/'Part-I'!P17</f>
        <v>142.94491140499343</v>
      </c>
      <c r="AC14" s="195" t="s">
        <v>26</v>
      </c>
      <c r="AD14" s="195">
        <v>866.67451</v>
      </c>
    </row>
    <row r="15" spans="1:30" s="198" customFormat="1" ht="30.75" customHeight="1">
      <c r="A15" s="110">
        <v>6</v>
      </c>
      <c r="B15" s="110" t="s">
        <v>27</v>
      </c>
      <c r="C15" s="283">
        <v>25.046491600000003</v>
      </c>
      <c r="D15" s="110"/>
      <c r="E15" s="110"/>
      <c r="F15" s="283">
        <v>2377.233</v>
      </c>
      <c r="G15" s="341"/>
      <c r="H15" s="189">
        <v>6.5765899999999995</v>
      </c>
      <c r="I15" s="100">
        <f t="shared" si="3"/>
        <v>2408.8560816000004</v>
      </c>
      <c r="J15" s="198">
        <v>3340.901</v>
      </c>
      <c r="K15" s="100">
        <v>1155.97</v>
      </c>
      <c r="L15" s="100">
        <v>181.88</v>
      </c>
      <c r="M15" s="100">
        <v>1051.49</v>
      </c>
      <c r="N15" s="100">
        <v>81.75</v>
      </c>
      <c r="O15" s="100">
        <v>0.49</v>
      </c>
      <c r="P15" s="100">
        <f t="shared" si="4"/>
        <v>2471.58</v>
      </c>
      <c r="Q15" s="199"/>
      <c r="R15" s="199"/>
      <c r="S15" s="190">
        <f t="shared" si="5"/>
        <v>22.49549467552562</v>
      </c>
      <c r="T15" s="190">
        <f t="shared" si="6"/>
        <v>360.71823618319405</v>
      </c>
      <c r="U15" s="190">
        <f t="shared" si="0"/>
        <v>1516.688236183194</v>
      </c>
      <c r="V15" s="190">
        <v>853.5047831584388</v>
      </c>
      <c r="W15" s="200">
        <v>11</v>
      </c>
      <c r="X15" s="202">
        <f t="shared" si="1"/>
        <v>224.6890909090909</v>
      </c>
      <c r="Y15" s="202">
        <f t="shared" si="7"/>
        <v>224.6890909090909</v>
      </c>
      <c r="Z15" s="202">
        <f t="shared" si="2"/>
        <v>46.770486895022614</v>
      </c>
      <c r="AA15" s="203">
        <f>K15/'Part-I'!P18</f>
        <v>123.0948291376004</v>
      </c>
      <c r="AC15" s="198" t="s">
        <v>27</v>
      </c>
      <c r="AD15" s="198">
        <v>952.48678</v>
      </c>
    </row>
    <row r="16" spans="1:30" s="204" customFormat="1" ht="30.75" customHeight="1">
      <c r="A16" s="110">
        <v>7</v>
      </c>
      <c r="B16" s="110" t="s">
        <v>125</v>
      </c>
      <c r="C16" s="283">
        <v>21.261999</v>
      </c>
      <c r="D16" s="110"/>
      <c r="E16" s="110"/>
      <c r="F16" s="283">
        <v>1664.13119</v>
      </c>
      <c r="G16" s="341"/>
      <c r="H16" s="189">
        <v>2.91026</v>
      </c>
      <c r="I16" s="100">
        <f t="shared" si="3"/>
        <v>1688.3034490000002</v>
      </c>
      <c r="J16" s="303">
        <v>2258.643</v>
      </c>
      <c r="K16" s="304">
        <v>1250.07</v>
      </c>
      <c r="L16" s="207">
        <v>99.97</v>
      </c>
      <c r="M16" s="207">
        <v>260.11</v>
      </c>
      <c r="N16" s="207">
        <v>45.89</v>
      </c>
      <c r="O16" s="207">
        <v>0.04</v>
      </c>
      <c r="P16" s="100">
        <f t="shared" si="4"/>
        <v>1656.0800000000002</v>
      </c>
      <c r="Q16" s="205"/>
      <c r="R16" s="190"/>
      <c r="S16" s="190">
        <f t="shared" si="5"/>
        <v>15.073086374806593</v>
      </c>
      <c r="T16" s="190">
        <f t="shared" si="6"/>
        <v>362.22875105904103</v>
      </c>
      <c r="U16" s="190">
        <f t="shared" si="0"/>
        <v>1612.298751059041</v>
      </c>
      <c r="V16" s="190">
        <v>527.0330525286279</v>
      </c>
      <c r="W16" s="206">
        <v>10</v>
      </c>
      <c r="X16" s="193">
        <f t="shared" si="1"/>
        <v>165.608</v>
      </c>
      <c r="Y16" s="208">
        <f t="shared" si="7"/>
        <v>150.55272727272728</v>
      </c>
      <c r="Z16" s="193" t="e">
        <f>(#REF!/P16)*100</f>
        <v>#REF!</v>
      </c>
      <c r="AA16" s="194" t="e">
        <f>#REF!/'Part-I'!#REF!</f>
        <v>#REF!</v>
      </c>
      <c r="AC16" s="204" t="s">
        <v>28</v>
      </c>
      <c r="AD16" s="204">
        <v>466.60143</v>
      </c>
    </row>
    <row r="17" spans="1:30" s="195" customFormat="1" ht="30.75" customHeight="1">
      <c r="A17" s="110">
        <v>8</v>
      </c>
      <c r="B17" s="110" t="s">
        <v>29</v>
      </c>
      <c r="C17" s="283">
        <v>37.7467318</v>
      </c>
      <c r="D17" s="110"/>
      <c r="E17" s="110"/>
      <c r="F17" s="283">
        <v>1189.50544</v>
      </c>
      <c r="G17" s="341"/>
      <c r="H17" s="189">
        <v>2.3095500000000007</v>
      </c>
      <c r="I17" s="100">
        <f t="shared" si="3"/>
        <v>1229.5617217999998</v>
      </c>
      <c r="J17" s="100">
        <v>1786.858</v>
      </c>
      <c r="K17" s="100">
        <v>990.16</v>
      </c>
      <c r="L17" s="100">
        <v>61.73</v>
      </c>
      <c r="M17" s="100">
        <v>138.46</v>
      </c>
      <c r="N17" s="100">
        <v>58.26</v>
      </c>
      <c r="O17" s="100">
        <v>1.95</v>
      </c>
      <c r="P17" s="100">
        <f t="shared" si="4"/>
        <v>1250.56</v>
      </c>
      <c r="Q17" s="190"/>
      <c r="R17" s="190"/>
      <c r="S17" s="190">
        <f t="shared" si="5"/>
        <v>11.38217893874579</v>
      </c>
      <c r="T17" s="190">
        <f t="shared" si="6"/>
        <v>256.04774571243576</v>
      </c>
      <c r="U17" s="190">
        <f t="shared" si="0"/>
        <v>1246.2077457124358</v>
      </c>
      <c r="V17" s="190">
        <v>394.9048928760487</v>
      </c>
      <c r="W17" s="191">
        <v>12</v>
      </c>
      <c r="X17" s="193">
        <f t="shared" si="1"/>
        <v>104.21333333333332</v>
      </c>
      <c r="Y17" s="193">
        <f t="shared" si="7"/>
        <v>113.68727272727273</v>
      </c>
      <c r="Z17" s="193">
        <f t="shared" si="2"/>
        <v>79.17732855680654</v>
      </c>
      <c r="AA17" s="194">
        <f>K17/'Part-I'!P20</f>
        <v>114.00766606448104</v>
      </c>
      <c r="AC17" s="195" t="s">
        <v>147</v>
      </c>
      <c r="AD17" s="195">
        <v>402.7251</v>
      </c>
    </row>
    <row r="18" spans="1:30" s="195" customFormat="1" ht="30.75" customHeight="1">
      <c r="A18" s="121">
        <v>9</v>
      </c>
      <c r="B18" s="121" t="s">
        <v>30</v>
      </c>
      <c r="C18" s="284">
        <v>26.9721617</v>
      </c>
      <c r="D18" s="121"/>
      <c r="E18" s="121"/>
      <c r="F18" s="284">
        <v>631.0559</v>
      </c>
      <c r="G18" s="341"/>
      <c r="H18" s="189">
        <v>1.2736699999999999</v>
      </c>
      <c r="I18" s="100">
        <f t="shared" si="3"/>
        <v>659.3017317</v>
      </c>
      <c r="J18" s="305">
        <v>597.168</v>
      </c>
      <c r="K18" s="306">
        <v>495.87</v>
      </c>
      <c r="L18" s="306">
        <v>39.75</v>
      </c>
      <c r="M18" s="306">
        <v>79.36</v>
      </c>
      <c r="N18" s="306">
        <v>46.38</v>
      </c>
      <c r="O18" s="306">
        <v>0.24</v>
      </c>
      <c r="P18" s="100">
        <f t="shared" si="4"/>
        <v>661.6</v>
      </c>
      <c r="Q18" s="190"/>
      <c r="R18" s="190"/>
      <c r="S18" s="190">
        <f t="shared" si="5"/>
        <v>6.0216619641394376</v>
      </c>
      <c r="T18" s="190">
        <f t="shared" si="6"/>
        <v>90.76503090536126</v>
      </c>
      <c r="U18" s="190">
        <f t="shared" si="0"/>
        <v>586.6350309053613</v>
      </c>
      <c r="V18" s="190">
        <v>329.2062499634278</v>
      </c>
      <c r="W18" s="191">
        <v>5</v>
      </c>
      <c r="X18" s="193">
        <f t="shared" si="1"/>
        <v>132.32</v>
      </c>
      <c r="Y18" s="209">
        <f t="shared" si="7"/>
        <v>60.14545454545455</v>
      </c>
      <c r="Z18" s="193" t="e">
        <f>(#REF!/P18)*100</f>
        <v>#REF!</v>
      </c>
      <c r="AA18" s="194" t="e">
        <f>#REF!/'Part-I'!P21</f>
        <v>#REF!</v>
      </c>
      <c r="AC18" s="195" t="s">
        <v>30</v>
      </c>
      <c r="AD18" s="195">
        <v>230.73651</v>
      </c>
    </row>
    <row r="19" spans="1:178" s="207" customFormat="1" ht="30.75" customHeight="1">
      <c r="A19" s="110">
        <v>10</v>
      </c>
      <c r="B19" s="110" t="s">
        <v>31</v>
      </c>
      <c r="C19" s="283">
        <v>107.697496</v>
      </c>
      <c r="D19" s="110"/>
      <c r="E19" s="110"/>
      <c r="F19" s="283">
        <v>1529.5718</v>
      </c>
      <c r="G19" s="341"/>
      <c r="H19" s="189">
        <v>2.8018400000000003</v>
      </c>
      <c r="I19" s="100">
        <f t="shared" si="3"/>
        <v>1640.071136</v>
      </c>
      <c r="J19" s="100">
        <v>1791.097</v>
      </c>
      <c r="K19" s="100">
        <v>1168.31</v>
      </c>
      <c r="L19" s="100">
        <v>75.97</v>
      </c>
      <c r="M19" s="100">
        <v>253.48</v>
      </c>
      <c r="N19" s="100">
        <v>77.32</v>
      </c>
      <c r="O19" s="100">
        <v>1.56</v>
      </c>
      <c r="P19" s="100">
        <f t="shared" si="4"/>
        <v>1576.6399999999999</v>
      </c>
      <c r="Q19" s="199"/>
      <c r="R19" s="199"/>
      <c r="S19" s="190">
        <f t="shared" si="5"/>
        <v>14.350050059160827</v>
      </c>
      <c r="T19" s="190">
        <f t="shared" si="6"/>
        <v>163.33483755332816</v>
      </c>
      <c r="U19" s="190">
        <f t="shared" si="0"/>
        <v>1331.6448375533282</v>
      </c>
      <c r="V19" s="190">
        <v>421.40043101378836</v>
      </c>
      <c r="W19" s="200">
        <v>16</v>
      </c>
      <c r="X19" s="202">
        <f t="shared" si="1"/>
        <v>98.53999999999999</v>
      </c>
      <c r="Y19" s="189">
        <f t="shared" si="7"/>
        <v>143.33090909090907</v>
      </c>
      <c r="Z19" s="202">
        <f t="shared" si="2"/>
        <v>74.10125329815304</v>
      </c>
      <c r="AA19" s="203">
        <f>K19/'Part-I'!P22</f>
        <v>119.28334631692977</v>
      </c>
      <c r="AB19" s="198"/>
      <c r="AC19" s="198" t="s">
        <v>31</v>
      </c>
      <c r="AD19" s="198">
        <v>677.9344</v>
      </c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210"/>
    </row>
    <row r="20" spans="1:30" s="204" customFormat="1" ht="30.75" customHeight="1">
      <c r="A20" s="122">
        <v>11</v>
      </c>
      <c r="B20" s="122" t="s">
        <v>32</v>
      </c>
      <c r="C20" s="285">
        <v>20.9905688</v>
      </c>
      <c r="D20" s="122"/>
      <c r="E20" s="122"/>
      <c r="F20" s="285">
        <v>777.36794</v>
      </c>
      <c r="G20" s="341"/>
      <c r="H20" s="189">
        <v>1.92117</v>
      </c>
      <c r="I20" s="100">
        <f t="shared" si="3"/>
        <v>800.2796787999999</v>
      </c>
      <c r="J20" s="307">
        <v>911.406</v>
      </c>
      <c r="K20" s="306">
        <v>543.84</v>
      </c>
      <c r="L20" s="306">
        <v>47.1</v>
      </c>
      <c r="M20" s="306">
        <v>176.66</v>
      </c>
      <c r="N20" s="306">
        <v>47.73</v>
      </c>
      <c r="O20" s="306">
        <v>0.81</v>
      </c>
      <c r="P20" s="100">
        <f t="shared" si="4"/>
        <v>816.14</v>
      </c>
      <c r="Q20" s="205"/>
      <c r="R20" s="190"/>
      <c r="S20" s="190">
        <f t="shared" si="5"/>
        <v>7.428233366706107</v>
      </c>
      <c r="T20" s="190">
        <f t="shared" si="6"/>
        <v>44.7303103250456</v>
      </c>
      <c r="U20" s="190">
        <f t="shared" si="0"/>
        <v>588.5703103250456</v>
      </c>
      <c r="V20" s="190">
        <v>284.0693844620202</v>
      </c>
      <c r="W20" s="206">
        <v>5</v>
      </c>
      <c r="X20" s="193">
        <f t="shared" si="1"/>
        <v>163.228</v>
      </c>
      <c r="Y20" s="208">
        <f t="shared" si="7"/>
        <v>74.19454545454545</v>
      </c>
      <c r="Z20" s="193" t="e">
        <f>(#REF!/P20)*100</f>
        <v>#REF!</v>
      </c>
      <c r="AA20" s="194" t="e">
        <f>#REF!/'Part-I'!P23</f>
        <v>#REF!</v>
      </c>
      <c r="AC20" s="204" t="s">
        <v>32</v>
      </c>
      <c r="AD20" s="204">
        <v>243.09251</v>
      </c>
    </row>
    <row r="21" spans="1:30" s="195" customFormat="1" ht="30.75" customHeight="1">
      <c r="A21" s="110">
        <v>12</v>
      </c>
      <c r="B21" s="110" t="s">
        <v>33</v>
      </c>
      <c r="C21" s="283">
        <v>23.7163081</v>
      </c>
      <c r="D21" s="110"/>
      <c r="E21" s="110"/>
      <c r="F21" s="283">
        <v>795.89847</v>
      </c>
      <c r="G21" s="341"/>
      <c r="H21" s="189">
        <v>2.42083</v>
      </c>
      <c r="I21" s="100">
        <f t="shared" si="3"/>
        <v>822.0356081</v>
      </c>
      <c r="J21" s="100">
        <v>1007.893</v>
      </c>
      <c r="K21" s="100">
        <v>667.3</v>
      </c>
      <c r="L21" s="100">
        <v>44.13</v>
      </c>
      <c r="M21" s="100">
        <v>81.67</v>
      </c>
      <c r="N21" s="100">
        <v>33.53</v>
      </c>
      <c r="O21" s="308">
        <v>1.15</v>
      </c>
      <c r="P21" s="100">
        <f t="shared" si="4"/>
        <v>827.7799999999999</v>
      </c>
      <c r="Q21" s="190">
        <v>51.19127999999999</v>
      </c>
      <c r="R21" s="190"/>
      <c r="S21" s="190">
        <f t="shared" si="5"/>
        <v>7.534176754346044</v>
      </c>
      <c r="T21" s="190">
        <f t="shared" si="6"/>
        <v>108.11581357943157</v>
      </c>
      <c r="U21" s="190">
        <f t="shared" si="0"/>
        <v>775.4158135794315</v>
      </c>
      <c r="V21" s="190">
        <v>217.44448577735142</v>
      </c>
      <c r="W21" s="191">
        <v>12</v>
      </c>
      <c r="X21" s="193">
        <f t="shared" si="1"/>
        <v>68.98166666666665</v>
      </c>
      <c r="Y21" s="193">
        <f t="shared" si="7"/>
        <v>75.25272727272726</v>
      </c>
      <c r="Z21" s="193">
        <f t="shared" si="2"/>
        <v>80.61320640749958</v>
      </c>
      <c r="AA21" s="194">
        <f>K21/'Part-I'!P24</f>
        <v>110.60887092095601</v>
      </c>
      <c r="AC21" s="195" t="s">
        <v>33</v>
      </c>
      <c r="AD21" s="195">
        <v>282.2</v>
      </c>
    </row>
    <row r="22" spans="1:30" s="195" customFormat="1" ht="30.75" customHeight="1">
      <c r="A22" s="110">
        <v>13</v>
      </c>
      <c r="B22" s="110" t="s">
        <v>34</v>
      </c>
      <c r="C22" s="283">
        <v>78.77025230000001</v>
      </c>
      <c r="D22" s="110"/>
      <c r="E22" s="110"/>
      <c r="F22" s="283">
        <v>1193.41675</v>
      </c>
      <c r="G22" s="342"/>
      <c r="H22" s="189">
        <v>2.41469</v>
      </c>
      <c r="I22" s="100">
        <f>SUM(C22:H22)</f>
        <v>1274.6016923000002</v>
      </c>
      <c r="J22" s="100">
        <v>1275.732</v>
      </c>
      <c r="K22" s="100">
        <v>1011.3</v>
      </c>
      <c r="L22" s="100">
        <v>91.41</v>
      </c>
      <c r="M22" s="100">
        <v>132.75</v>
      </c>
      <c r="N22" s="100">
        <v>51.37</v>
      </c>
      <c r="O22" s="308">
        <v>0</v>
      </c>
      <c r="P22" s="100">
        <f t="shared" si="4"/>
        <v>1286.83</v>
      </c>
      <c r="Q22" s="190"/>
      <c r="R22" s="190"/>
      <c r="S22" s="190">
        <f t="shared" si="5"/>
        <v>11.712296350232092</v>
      </c>
      <c r="T22" s="190">
        <f t="shared" si="6"/>
        <v>87.00167054954419</v>
      </c>
      <c r="U22" s="190">
        <f t="shared" si="0"/>
        <v>1098.301670549544</v>
      </c>
      <c r="V22" s="190">
        <v>551.7063168440602</v>
      </c>
      <c r="W22" s="191">
        <v>14</v>
      </c>
      <c r="X22" s="193">
        <f t="shared" si="1"/>
        <v>91.91642857142857</v>
      </c>
      <c r="Y22" s="193">
        <f t="shared" si="7"/>
        <v>116.98454545454545</v>
      </c>
      <c r="Z22" s="193">
        <f t="shared" si="2"/>
        <v>78.58846933938437</v>
      </c>
      <c r="AA22" s="194">
        <f>K22/'Part-I'!P25</f>
        <v>102.26472943784229</v>
      </c>
      <c r="AC22" s="195" t="s">
        <v>34</v>
      </c>
      <c r="AD22" s="195">
        <v>641.19701</v>
      </c>
    </row>
    <row r="23" spans="1:26" s="214" customFormat="1" ht="30.75" customHeight="1">
      <c r="A23" s="98"/>
      <c r="B23" s="98" t="s">
        <v>5</v>
      </c>
      <c r="C23" s="286">
        <f>SUM(C10:C22)</f>
        <v>656.3840165000001</v>
      </c>
      <c r="D23" s="98">
        <f>SUM(D10:D22)</f>
        <v>0</v>
      </c>
      <c r="E23" s="98">
        <f>SUM(E10:E22)</f>
        <v>0</v>
      </c>
      <c r="F23" s="99">
        <f>SUM(F10:F22)</f>
        <v>19656.88604</v>
      </c>
      <c r="G23" s="111"/>
      <c r="H23" s="99">
        <f aca="true" t="shared" si="8" ref="H23:P23">SUM(H10:H22)</f>
        <v>47.271820000000005</v>
      </c>
      <c r="I23" s="100">
        <f>SUM(C23:H23)</f>
        <v>20360.541876500003</v>
      </c>
      <c r="J23" s="99">
        <f>SUM(J10:J22)</f>
        <v>25409.221</v>
      </c>
      <c r="K23" s="99">
        <f t="shared" si="8"/>
        <v>13633.67</v>
      </c>
      <c r="L23" s="99">
        <f t="shared" si="8"/>
        <v>1167.2400000000002</v>
      </c>
      <c r="M23" s="99">
        <f t="shared" si="8"/>
        <v>4875.459999999999</v>
      </c>
      <c r="N23" s="99">
        <f t="shared" si="8"/>
        <v>795.07</v>
      </c>
      <c r="O23" s="99">
        <f t="shared" si="8"/>
        <v>9.110000000000001</v>
      </c>
      <c r="P23" s="99">
        <f t="shared" si="8"/>
        <v>20480.549999999996</v>
      </c>
      <c r="Q23" s="211"/>
      <c r="R23" s="190"/>
      <c r="S23" s="190">
        <f>I24-P24</f>
        <v>45.61</v>
      </c>
      <c r="T23" s="190"/>
      <c r="U23" s="190"/>
      <c r="V23" s="190"/>
      <c r="W23" s="212">
        <f>SUM(W10:W22)</f>
        <v>146</v>
      </c>
      <c r="X23" s="193">
        <f t="shared" si="1"/>
        <v>140.27773972602736</v>
      </c>
      <c r="Y23" s="213">
        <f t="shared" si="7"/>
        <v>1861.8681818181815</v>
      </c>
      <c r="Z23" s="213">
        <f>(K23/P23)*100</f>
        <v>66.56886655875942</v>
      </c>
    </row>
    <row r="24" spans="1:26" s="195" customFormat="1" ht="30.75" customHeight="1">
      <c r="A24" s="110">
        <v>1</v>
      </c>
      <c r="B24" s="110" t="s">
        <v>46</v>
      </c>
      <c r="C24" s="100">
        <v>44.3</v>
      </c>
      <c r="D24" s="100"/>
      <c r="E24" s="100"/>
      <c r="F24" s="100">
        <v>123.15</v>
      </c>
      <c r="G24" s="247"/>
      <c r="H24" s="100">
        <v>0</v>
      </c>
      <c r="I24" s="100">
        <f>SUM(C24:H24)</f>
        <v>167.45</v>
      </c>
      <c r="J24" s="100"/>
      <c r="K24" s="100">
        <v>86.41</v>
      </c>
      <c r="L24" s="100">
        <v>4.8</v>
      </c>
      <c r="M24" s="100">
        <v>30.63</v>
      </c>
      <c r="N24" s="100">
        <v>0</v>
      </c>
      <c r="O24" s="100">
        <v>0</v>
      </c>
      <c r="P24" s="100">
        <f>SUM(K24:O24)</f>
        <v>121.83999999999999</v>
      </c>
      <c r="W24" s="248">
        <f>P27-O27-N27</f>
        <v>19798.209999999995</v>
      </c>
      <c r="X24" s="188"/>
      <c r="Y24" s="188">
        <f>P23/146</f>
        <v>140.27773972602736</v>
      </c>
      <c r="Z24" s="188"/>
    </row>
    <row r="25" spans="1:26" s="195" customFormat="1" ht="30.75" customHeight="1">
      <c r="A25" s="110">
        <v>2</v>
      </c>
      <c r="B25" s="110" t="s">
        <v>99</v>
      </c>
      <c r="C25" s="100">
        <v>727.12</v>
      </c>
      <c r="D25" s="100"/>
      <c r="E25" s="100"/>
      <c r="F25" s="309">
        <f>1870000000/100000</f>
        <v>18700</v>
      </c>
      <c r="G25" s="100">
        <f>200000000/100000</f>
        <v>2000</v>
      </c>
      <c r="H25" s="100">
        <v>0</v>
      </c>
      <c r="I25" s="100">
        <f>SUM(C25:H25)</f>
        <v>21427.12</v>
      </c>
      <c r="J25" s="100"/>
      <c r="K25" s="100">
        <v>0</v>
      </c>
      <c r="L25" s="100">
        <v>0</v>
      </c>
      <c r="M25" s="100">
        <v>0</v>
      </c>
      <c r="N25" s="100">
        <v>61.175251423999995</v>
      </c>
      <c r="O25" s="100">
        <v>4.576308576000002</v>
      </c>
      <c r="P25" s="100">
        <f>N25+O25</f>
        <v>65.75156</v>
      </c>
      <c r="S25" s="195">
        <v>57.61</v>
      </c>
      <c r="U25" s="190"/>
      <c r="W25" s="188"/>
      <c r="X25" s="188"/>
      <c r="Y25" s="188"/>
      <c r="Z25" s="188"/>
    </row>
    <row r="26" spans="1:26" s="204" customFormat="1" ht="30.75" customHeight="1">
      <c r="A26" s="110"/>
      <c r="B26" s="110" t="s">
        <v>5</v>
      </c>
      <c r="C26" s="100">
        <f>SUM(C24:C25)</f>
        <v>771.42</v>
      </c>
      <c r="D26" s="100">
        <f>SUM(D24:D25)</f>
        <v>0</v>
      </c>
      <c r="E26" s="100">
        <f>SUM(E24:E25)</f>
        <v>0</v>
      </c>
      <c r="F26" s="100">
        <f>F25</f>
        <v>18700</v>
      </c>
      <c r="G26" s="100">
        <f>SUM(G24:G25)</f>
        <v>2000</v>
      </c>
      <c r="H26" s="100">
        <v>0</v>
      </c>
      <c r="I26" s="100">
        <f>SUM(I24:I25)</f>
        <v>21594.57</v>
      </c>
      <c r="J26" s="100"/>
      <c r="K26" s="100">
        <f>SUM(K24:K25)</f>
        <v>86.41</v>
      </c>
      <c r="L26" s="100">
        <f>SUM(L24:L25)</f>
        <v>4.8</v>
      </c>
      <c r="M26" s="100">
        <f>SUM(M24:M25)</f>
        <v>30.63</v>
      </c>
      <c r="N26" s="100">
        <f>SUM(N24:N25)</f>
        <v>61.175251423999995</v>
      </c>
      <c r="O26" s="100">
        <f>SUM(O24:O25)</f>
        <v>4.576308576000002</v>
      </c>
      <c r="P26" s="100">
        <f>SUM(K26:O26)</f>
        <v>187.59156</v>
      </c>
      <c r="R26" s="215"/>
      <c r="S26" s="215">
        <f>S25-4</f>
        <v>53.61</v>
      </c>
      <c r="T26" s="215"/>
      <c r="U26" s="215"/>
      <c r="V26" s="215"/>
      <c r="W26" s="216"/>
      <c r="X26" s="216"/>
      <c r="Y26" s="216"/>
      <c r="Z26" s="216"/>
    </row>
    <row r="27" spans="1:26" s="214" customFormat="1" ht="30.75" customHeight="1">
      <c r="A27" s="98"/>
      <c r="B27" s="98" t="s">
        <v>47</v>
      </c>
      <c r="C27" s="286">
        <f aca="true" t="shared" si="9" ref="C27:O27">C23+C26</f>
        <v>1427.8040165000002</v>
      </c>
      <c r="D27" s="98">
        <f t="shared" si="9"/>
        <v>0</v>
      </c>
      <c r="E27" s="98">
        <f>E26</f>
        <v>0</v>
      </c>
      <c r="F27" s="99">
        <f>F26</f>
        <v>18700</v>
      </c>
      <c r="G27" s="99">
        <f>G23+G26</f>
        <v>2000</v>
      </c>
      <c r="H27" s="99">
        <f t="shared" si="9"/>
        <v>47.271820000000005</v>
      </c>
      <c r="I27" s="99">
        <f>SUM(C27:H27)</f>
        <v>22175.0758365</v>
      </c>
      <c r="J27" s="99">
        <f>J23</f>
        <v>25409.221</v>
      </c>
      <c r="K27" s="99">
        <f t="shared" si="9"/>
        <v>13720.08</v>
      </c>
      <c r="L27" s="99">
        <f t="shared" si="9"/>
        <v>1172.0400000000002</v>
      </c>
      <c r="M27" s="99">
        <f t="shared" si="9"/>
        <v>4906.089999999999</v>
      </c>
      <c r="N27" s="99">
        <f t="shared" si="9"/>
        <v>856.245251424</v>
      </c>
      <c r="O27" s="99">
        <f t="shared" si="9"/>
        <v>13.686308576000004</v>
      </c>
      <c r="P27" s="99">
        <f>P23+P26</f>
        <v>20668.141559999996</v>
      </c>
      <c r="S27" s="217">
        <f>N25*100/P25</f>
        <v>93.04</v>
      </c>
      <c r="W27" s="218"/>
      <c r="X27" s="218"/>
      <c r="Y27" s="218"/>
      <c r="Z27" s="218"/>
    </row>
    <row r="28" spans="1:177" s="221" customFormat="1" ht="33" customHeight="1">
      <c r="A28" s="219"/>
      <c r="B28" s="337"/>
      <c r="C28" s="337"/>
      <c r="D28" s="337"/>
      <c r="E28" s="337"/>
      <c r="F28" s="337"/>
      <c r="G28" s="337"/>
      <c r="H28" s="337"/>
      <c r="I28" s="337"/>
      <c r="J28" s="337"/>
      <c r="K28" s="220"/>
      <c r="N28" s="222"/>
      <c r="O28" s="222"/>
      <c r="P28" s="223"/>
      <c r="R28" s="224"/>
      <c r="S28" s="225"/>
      <c r="T28" s="224"/>
      <c r="U28" s="224"/>
      <c r="V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</row>
    <row r="29" spans="1:177" s="182" customFormat="1" ht="41.25" customHeight="1">
      <c r="A29" s="219"/>
      <c r="B29" s="337"/>
      <c r="C29" s="337"/>
      <c r="D29" s="337"/>
      <c r="E29" s="337"/>
      <c r="F29" s="337"/>
      <c r="G29" s="337"/>
      <c r="H29" s="337"/>
      <c r="I29" s="337"/>
      <c r="J29" s="337"/>
      <c r="K29" s="226"/>
      <c r="L29" s="226"/>
      <c r="M29" s="336" t="s">
        <v>120</v>
      </c>
      <c r="N29" s="336"/>
      <c r="O29" s="336"/>
      <c r="P29" s="227"/>
      <c r="Q29" s="228"/>
      <c r="R29" s="228"/>
      <c r="S29" s="229"/>
      <c r="T29" s="228"/>
      <c r="U29" s="228"/>
      <c r="V29" s="228"/>
      <c r="W29" s="230"/>
      <c r="Y29" s="231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</row>
    <row r="30" spans="2:177" s="182" customFormat="1" ht="17.25" customHeight="1">
      <c r="B30" s="337"/>
      <c r="C30" s="337"/>
      <c r="D30" s="337"/>
      <c r="E30" s="337"/>
      <c r="F30" s="337"/>
      <c r="G30" s="337"/>
      <c r="H30" s="337"/>
      <c r="I30" s="337"/>
      <c r="J30" s="337"/>
      <c r="K30" s="232"/>
      <c r="L30" s="183"/>
      <c r="M30" s="106"/>
      <c r="N30" s="233" t="s">
        <v>121</v>
      </c>
      <c r="O30" s="106"/>
      <c r="P30" s="112"/>
      <c r="Q30" s="187"/>
      <c r="R30" s="187"/>
      <c r="S30" s="187"/>
      <c r="T30" s="187"/>
      <c r="U30" s="187"/>
      <c r="V30" s="187"/>
      <c r="W30" s="187"/>
      <c r="X30" s="187"/>
      <c r="Y30" s="187"/>
      <c r="Z30" s="234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</row>
    <row r="31" spans="2:177" s="182" customFormat="1" ht="12.75" customHeight="1">
      <c r="B31" s="337"/>
      <c r="C31" s="337"/>
      <c r="D31" s="337"/>
      <c r="E31" s="337"/>
      <c r="F31" s="337"/>
      <c r="G31" s="337"/>
      <c r="H31" s="337"/>
      <c r="I31" s="337"/>
      <c r="J31" s="337"/>
      <c r="K31" s="232"/>
      <c r="L31" s="183"/>
      <c r="M31" s="183"/>
      <c r="N31" s="233" t="s">
        <v>106</v>
      </c>
      <c r="O31" s="183"/>
      <c r="P31" s="112"/>
      <c r="Q31" s="187"/>
      <c r="R31" s="187"/>
      <c r="S31" s="289"/>
      <c r="T31" s="187"/>
      <c r="U31" s="187"/>
      <c r="V31" s="187"/>
      <c r="W31" s="187"/>
      <c r="X31" s="235"/>
      <c r="Y31" s="187"/>
      <c r="Z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</row>
    <row r="32" spans="2:177" s="182" customFormat="1" ht="12.75" customHeight="1">
      <c r="B32" s="337"/>
      <c r="C32" s="337"/>
      <c r="D32" s="337"/>
      <c r="E32" s="337"/>
      <c r="F32" s="337"/>
      <c r="G32" s="337"/>
      <c r="H32" s="337"/>
      <c r="I32" s="337"/>
      <c r="J32" s="337"/>
      <c r="K32" s="183"/>
      <c r="L32" s="226"/>
      <c r="M32" s="236"/>
      <c r="N32" s="237" t="s">
        <v>122</v>
      </c>
      <c r="O32" s="106"/>
      <c r="P32" s="112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187"/>
    </row>
    <row r="33" spans="2:26" ht="16.5">
      <c r="B33" s="238"/>
      <c r="C33" s="103"/>
      <c r="D33" s="239"/>
      <c r="E33" s="103"/>
      <c r="F33" s="240"/>
      <c r="G33" s="240"/>
      <c r="H33" s="241"/>
      <c r="M33" s="236"/>
      <c r="N33" s="233" t="s">
        <v>108</v>
      </c>
      <c r="O33" s="106"/>
      <c r="P33" s="112" t="s">
        <v>138</v>
      </c>
      <c r="Q33" s="176"/>
      <c r="W33" s="176"/>
      <c r="X33" s="176"/>
      <c r="Y33" s="176"/>
      <c r="Z33" s="176"/>
    </row>
    <row r="34" spans="2:26" ht="36.75" customHeight="1">
      <c r="B34" s="238"/>
      <c r="C34" s="103"/>
      <c r="D34" s="239"/>
      <c r="E34" s="103"/>
      <c r="P34" s="112"/>
      <c r="Q34" s="176"/>
      <c r="W34" s="176"/>
      <c r="X34" s="176"/>
      <c r="Y34" s="176"/>
      <c r="Z34" s="176"/>
    </row>
    <row r="35" spans="2:26" ht="76.5" customHeight="1">
      <c r="B35" s="238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76"/>
      <c r="W35" s="176"/>
      <c r="X35" s="176"/>
      <c r="Y35" s="176"/>
      <c r="Z35" s="176"/>
    </row>
    <row r="36" spans="2:26" ht="16.5">
      <c r="B36" s="238"/>
      <c r="C36" s="103"/>
      <c r="D36" s="239"/>
      <c r="E36" s="103"/>
      <c r="P36" s="112"/>
      <c r="Q36" s="176"/>
      <c r="W36" s="176"/>
      <c r="X36" s="176"/>
      <c r="Y36" s="176"/>
      <c r="Z36" s="176"/>
    </row>
    <row r="37" spans="2:26" ht="16.5">
      <c r="B37" s="238"/>
      <c r="C37" s="103"/>
      <c r="D37" s="239"/>
      <c r="E37" s="103"/>
      <c r="P37" s="112"/>
      <c r="Q37" s="176"/>
      <c r="W37" s="176"/>
      <c r="X37" s="176"/>
      <c r="Y37" s="176"/>
      <c r="Z37" s="176"/>
    </row>
    <row r="38" spans="2:26" ht="16.5">
      <c r="B38" s="238"/>
      <c r="C38" s="103"/>
      <c r="D38" s="239"/>
      <c r="E38" s="103"/>
      <c r="P38" s="112"/>
      <c r="Q38" s="176"/>
      <c r="W38" s="176"/>
      <c r="X38" s="176"/>
      <c r="Y38" s="176"/>
      <c r="Z38" s="176"/>
    </row>
    <row r="39" spans="2:26" ht="16.5">
      <c r="B39" s="238"/>
      <c r="C39" s="103"/>
      <c r="D39" s="239"/>
      <c r="E39" s="103"/>
      <c r="P39" s="239"/>
      <c r="Q39" s="176"/>
      <c r="W39" s="176"/>
      <c r="X39" s="176"/>
      <c r="Y39" s="176"/>
      <c r="Z39" s="176"/>
    </row>
    <row r="40" spans="2:5" ht="16.5">
      <c r="B40" s="238"/>
      <c r="C40" s="103"/>
      <c r="D40" s="239"/>
      <c r="E40" s="103"/>
    </row>
    <row r="41" spans="2:5" ht="16.5">
      <c r="B41" s="238"/>
      <c r="C41" s="103"/>
      <c r="D41" s="239"/>
      <c r="E41" s="103"/>
    </row>
    <row r="42" spans="2:5" ht="16.5">
      <c r="B42" s="238"/>
      <c r="C42" s="103"/>
      <c r="D42" s="239"/>
      <c r="E42" s="103"/>
    </row>
    <row r="43" spans="2:5" ht="16.5">
      <c r="B43" s="238"/>
      <c r="C43" s="103"/>
      <c r="D43" s="239"/>
      <c r="E43" s="103"/>
    </row>
    <row r="44" spans="2:5" ht="16.5">
      <c r="B44" s="238"/>
      <c r="C44" s="103"/>
      <c r="D44" s="239"/>
      <c r="E44" s="103"/>
    </row>
    <row r="45" spans="2:6" ht="16.5">
      <c r="B45" s="238"/>
      <c r="C45" s="242"/>
      <c r="D45" s="242"/>
      <c r="E45" s="243"/>
      <c r="F45" s="287"/>
    </row>
    <row r="46" spans="2:5" ht="16.5">
      <c r="B46" s="238"/>
      <c r="C46" s="239"/>
      <c r="D46" s="239"/>
      <c r="E46" s="103"/>
    </row>
    <row r="47" spans="2:5" ht="16.5">
      <c r="B47" s="238"/>
      <c r="C47" s="239"/>
      <c r="D47" s="239"/>
      <c r="E47" s="103"/>
    </row>
  </sheetData>
  <sheetProtection/>
  <mergeCells count="24">
    <mergeCell ref="G10:G22"/>
    <mergeCell ref="K6:P6"/>
    <mergeCell ref="J6:J8"/>
    <mergeCell ref="I6:I8"/>
    <mergeCell ref="L7:L8"/>
    <mergeCell ref="M7:M8"/>
    <mergeCell ref="P7:P8"/>
    <mergeCell ref="M29:O29"/>
    <mergeCell ref="B28:J32"/>
    <mergeCell ref="E7:E8"/>
    <mergeCell ref="B6:B8"/>
    <mergeCell ref="C6:C8"/>
    <mergeCell ref="K7:K8"/>
    <mergeCell ref="F7:F8"/>
    <mergeCell ref="G7:G8"/>
    <mergeCell ref="N7:O7"/>
    <mergeCell ref="D7:D8"/>
    <mergeCell ref="A1:P1"/>
    <mergeCell ref="A3:P3"/>
    <mergeCell ref="A4:P4"/>
    <mergeCell ref="H6:H8"/>
    <mergeCell ref="F6:G6"/>
    <mergeCell ref="A6:A8"/>
    <mergeCell ref="D6:E6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E1">
      <selection activeCell="BL16" sqref="BL1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51" t="s">
        <v>101</v>
      </c>
      <c r="R1" s="351"/>
      <c r="S1" s="351"/>
      <c r="T1" s="351"/>
      <c r="AJ1" s="351" t="s">
        <v>101</v>
      </c>
      <c r="AK1" s="351"/>
      <c r="AL1" s="351"/>
      <c r="AM1" s="5"/>
      <c r="AN1" s="5"/>
      <c r="BH1" s="351" t="s">
        <v>101</v>
      </c>
      <c r="BI1" s="351"/>
      <c r="BJ1" s="351"/>
    </row>
    <row r="2" spans="1:62" s="6" customFormat="1" ht="22.5" customHeight="1">
      <c r="A2" s="353" t="s">
        <v>141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 t="s">
        <v>141</v>
      </c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 t="s">
        <v>141</v>
      </c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54" t="s">
        <v>36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 t="s">
        <v>36</v>
      </c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 t="s">
        <v>36</v>
      </c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55" t="s">
        <v>150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 t="s">
        <v>151</v>
      </c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 t="s">
        <v>150</v>
      </c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56">
        <v>1</v>
      </c>
      <c r="D9" s="356"/>
      <c r="E9" s="356"/>
      <c r="F9" s="356"/>
      <c r="G9" s="356"/>
      <c r="H9" s="356"/>
      <c r="I9" s="356">
        <v>2</v>
      </c>
      <c r="J9" s="356"/>
      <c r="K9" s="356"/>
      <c r="L9" s="356"/>
      <c r="M9" s="356"/>
      <c r="N9" s="356"/>
      <c r="O9" s="356">
        <v>3</v>
      </c>
      <c r="P9" s="356"/>
      <c r="Q9" s="356"/>
      <c r="R9" s="356"/>
      <c r="S9" s="356"/>
      <c r="T9" s="356"/>
      <c r="U9" s="356">
        <v>4</v>
      </c>
      <c r="V9" s="356"/>
      <c r="W9" s="356"/>
      <c r="X9" s="356"/>
      <c r="Y9" s="356"/>
      <c r="Z9" s="356"/>
      <c r="AA9" s="356">
        <v>5</v>
      </c>
      <c r="AB9" s="356"/>
      <c r="AC9" s="356"/>
      <c r="AD9" s="356"/>
      <c r="AE9" s="356"/>
      <c r="AF9" s="356"/>
      <c r="AG9" s="366">
        <v>6</v>
      </c>
      <c r="AH9" s="366"/>
      <c r="AI9" s="366"/>
      <c r="AJ9" s="366"/>
      <c r="AK9" s="366"/>
      <c r="AL9" s="366"/>
      <c r="AM9" s="366">
        <v>7</v>
      </c>
      <c r="AN9" s="366"/>
      <c r="AO9" s="366"/>
      <c r="AP9" s="366"/>
      <c r="AQ9" s="366"/>
      <c r="AR9" s="366"/>
      <c r="AS9" s="366">
        <v>8</v>
      </c>
      <c r="AT9" s="366"/>
      <c r="AU9" s="366"/>
      <c r="AV9" s="366"/>
      <c r="AW9" s="366"/>
      <c r="AX9" s="366"/>
      <c r="AY9" s="366">
        <v>9</v>
      </c>
      <c r="AZ9" s="366"/>
      <c r="BA9" s="366"/>
      <c r="BB9" s="366"/>
      <c r="BC9" s="366"/>
      <c r="BD9" s="366"/>
      <c r="BE9" s="344">
        <v>10</v>
      </c>
      <c r="BF9" s="344"/>
      <c r="BG9" s="344"/>
      <c r="BH9" s="344"/>
      <c r="BI9" s="344"/>
      <c r="BJ9" s="344"/>
    </row>
    <row r="10" spans="1:62" s="13" customFormat="1" ht="22.5" customHeight="1">
      <c r="A10" s="357" t="s">
        <v>0</v>
      </c>
      <c r="B10" s="360" t="s">
        <v>102</v>
      </c>
      <c r="C10" s="352" t="s">
        <v>52</v>
      </c>
      <c r="D10" s="352"/>
      <c r="E10" s="352"/>
      <c r="F10" s="352"/>
      <c r="G10" s="352"/>
      <c r="H10" s="352"/>
      <c r="I10" s="363" t="s">
        <v>53</v>
      </c>
      <c r="J10" s="364"/>
      <c r="K10" s="364"/>
      <c r="L10" s="364"/>
      <c r="M10" s="364"/>
      <c r="N10" s="365"/>
      <c r="O10" s="363" t="s">
        <v>54</v>
      </c>
      <c r="P10" s="364"/>
      <c r="Q10" s="364"/>
      <c r="R10" s="364"/>
      <c r="S10" s="364"/>
      <c r="T10" s="365"/>
      <c r="U10" s="363" t="s">
        <v>103</v>
      </c>
      <c r="V10" s="364"/>
      <c r="W10" s="364"/>
      <c r="X10" s="364"/>
      <c r="Y10" s="364"/>
      <c r="Z10" s="364"/>
      <c r="AA10" s="363" t="s">
        <v>55</v>
      </c>
      <c r="AB10" s="364"/>
      <c r="AC10" s="364"/>
      <c r="AD10" s="364"/>
      <c r="AE10" s="364"/>
      <c r="AF10" s="364"/>
      <c r="AG10" s="352" t="s">
        <v>56</v>
      </c>
      <c r="AH10" s="352"/>
      <c r="AI10" s="352"/>
      <c r="AJ10" s="352"/>
      <c r="AK10" s="352"/>
      <c r="AL10" s="352"/>
      <c r="AM10" s="352" t="s">
        <v>57</v>
      </c>
      <c r="AN10" s="352"/>
      <c r="AO10" s="352"/>
      <c r="AP10" s="352"/>
      <c r="AQ10" s="352"/>
      <c r="AR10" s="352"/>
      <c r="AS10" s="352" t="s">
        <v>58</v>
      </c>
      <c r="AT10" s="352"/>
      <c r="AU10" s="352"/>
      <c r="AV10" s="352"/>
      <c r="AW10" s="352"/>
      <c r="AX10" s="352"/>
      <c r="AY10" s="352" t="s">
        <v>59</v>
      </c>
      <c r="AZ10" s="352"/>
      <c r="BA10" s="352"/>
      <c r="BB10" s="352"/>
      <c r="BC10" s="352"/>
      <c r="BD10" s="352"/>
      <c r="BE10" s="352" t="s">
        <v>107</v>
      </c>
      <c r="BF10" s="352"/>
      <c r="BG10" s="352"/>
      <c r="BH10" s="352"/>
      <c r="BI10" s="352"/>
      <c r="BJ10" s="352"/>
    </row>
    <row r="11" spans="1:62" s="13" customFormat="1" ht="28.5" customHeight="1">
      <c r="A11" s="358"/>
      <c r="B11" s="361"/>
      <c r="C11" s="352" t="s">
        <v>60</v>
      </c>
      <c r="D11" s="352"/>
      <c r="E11" s="352"/>
      <c r="F11" s="352" t="s">
        <v>61</v>
      </c>
      <c r="G11" s="352"/>
      <c r="H11" s="352"/>
      <c r="I11" s="352" t="s">
        <v>60</v>
      </c>
      <c r="J11" s="352"/>
      <c r="K11" s="352"/>
      <c r="L11" s="352" t="s">
        <v>61</v>
      </c>
      <c r="M11" s="352"/>
      <c r="N11" s="352"/>
      <c r="O11" s="352" t="s">
        <v>60</v>
      </c>
      <c r="P11" s="352"/>
      <c r="Q11" s="352"/>
      <c r="R11" s="352" t="s">
        <v>61</v>
      </c>
      <c r="S11" s="352"/>
      <c r="T11" s="352"/>
      <c r="U11" s="352" t="s">
        <v>60</v>
      </c>
      <c r="V11" s="352"/>
      <c r="W11" s="352"/>
      <c r="X11" s="352" t="s">
        <v>61</v>
      </c>
      <c r="Y11" s="352"/>
      <c r="Z11" s="352"/>
      <c r="AA11" s="352" t="s">
        <v>60</v>
      </c>
      <c r="AB11" s="352"/>
      <c r="AC11" s="352"/>
      <c r="AD11" s="352" t="s">
        <v>61</v>
      </c>
      <c r="AE11" s="352"/>
      <c r="AF11" s="352"/>
      <c r="AG11" s="352" t="s">
        <v>60</v>
      </c>
      <c r="AH11" s="352"/>
      <c r="AI11" s="352"/>
      <c r="AJ11" s="352" t="s">
        <v>61</v>
      </c>
      <c r="AK11" s="352"/>
      <c r="AL11" s="352"/>
      <c r="AM11" s="352" t="s">
        <v>60</v>
      </c>
      <c r="AN11" s="352"/>
      <c r="AO11" s="352"/>
      <c r="AP11" s="352" t="s">
        <v>61</v>
      </c>
      <c r="AQ11" s="352"/>
      <c r="AR11" s="352"/>
      <c r="AS11" s="352" t="s">
        <v>60</v>
      </c>
      <c r="AT11" s="352"/>
      <c r="AU11" s="352"/>
      <c r="AV11" s="352" t="s">
        <v>61</v>
      </c>
      <c r="AW11" s="352"/>
      <c r="AX11" s="352"/>
      <c r="AY11" s="352" t="s">
        <v>60</v>
      </c>
      <c r="AZ11" s="352"/>
      <c r="BA11" s="352"/>
      <c r="BB11" s="352" t="s">
        <v>61</v>
      </c>
      <c r="BC11" s="352"/>
      <c r="BD11" s="352"/>
      <c r="BE11" s="352" t="s">
        <v>60</v>
      </c>
      <c r="BF11" s="352"/>
      <c r="BG11" s="352"/>
      <c r="BH11" s="352" t="s">
        <v>61</v>
      </c>
      <c r="BI11" s="352"/>
      <c r="BJ11" s="352"/>
    </row>
    <row r="12" spans="1:62" s="14" customFormat="1" ht="28.5" customHeight="1">
      <c r="A12" s="359"/>
      <c r="B12" s="362"/>
      <c r="C12" s="348" t="s">
        <v>62</v>
      </c>
      <c r="D12" s="348"/>
      <c r="E12" s="346" t="s">
        <v>63</v>
      </c>
      <c r="F12" s="348" t="s">
        <v>62</v>
      </c>
      <c r="G12" s="348"/>
      <c r="H12" s="346" t="s">
        <v>63</v>
      </c>
      <c r="I12" s="348" t="s">
        <v>62</v>
      </c>
      <c r="J12" s="348"/>
      <c r="K12" s="346" t="s">
        <v>63</v>
      </c>
      <c r="L12" s="348" t="s">
        <v>62</v>
      </c>
      <c r="M12" s="348"/>
      <c r="N12" s="346" t="s">
        <v>63</v>
      </c>
      <c r="O12" s="348" t="s">
        <v>62</v>
      </c>
      <c r="P12" s="348"/>
      <c r="Q12" s="346" t="s">
        <v>63</v>
      </c>
      <c r="R12" s="348" t="s">
        <v>62</v>
      </c>
      <c r="S12" s="348"/>
      <c r="T12" s="346" t="s">
        <v>63</v>
      </c>
      <c r="U12" s="348" t="s">
        <v>62</v>
      </c>
      <c r="V12" s="348"/>
      <c r="W12" s="346" t="s">
        <v>63</v>
      </c>
      <c r="X12" s="348" t="s">
        <v>62</v>
      </c>
      <c r="Y12" s="348"/>
      <c r="Z12" s="346" t="s">
        <v>63</v>
      </c>
      <c r="AA12" s="348" t="s">
        <v>62</v>
      </c>
      <c r="AB12" s="348"/>
      <c r="AC12" s="346" t="s">
        <v>63</v>
      </c>
      <c r="AD12" s="348" t="s">
        <v>62</v>
      </c>
      <c r="AE12" s="348"/>
      <c r="AF12" s="346" t="s">
        <v>63</v>
      </c>
      <c r="AG12" s="348" t="s">
        <v>62</v>
      </c>
      <c r="AH12" s="348"/>
      <c r="AI12" s="346" t="s">
        <v>63</v>
      </c>
      <c r="AJ12" s="348" t="s">
        <v>62</v>
      </c>
      <c r="AK12" s="348"/>
      <c r="AL12" s="346" t="s">
        <v>63</v>
      </c>
      <c r="AM12" s="348" t="s">
        <v>62</v>
      </c>
      <c r="AN12" s="348"/>
      <c r="AO12" s="346" t="s">
        <v>63</v>
      </c>
      <c r="AP12" s="348" t="s">
        <v>62</v>
      </c>
      <c r="AQ12" s="348"/>
      <c r="AR12" s="346" t="s">
        <v>63</v>
      </c>
      <c r="AS12" s="348" t="s">
        <v>62</v>
      </c>
      <c r="AT12" s="348"/>
      <c r="AU12" s="346" t="s">
        <v>63</v>
      </c>
      <c r="AV12" s="348" t="s">
        <v>62</v>
      </c>
      <c r="AW12" s="348"/>
      <c r="AX12" s="346" t="s">
        <v>63</v>
      </c>
      <c r="AY12" s="348" t="s">
        <v>62</v>
      </c>
      <c r="AZ12" s="348"/>
      <c r="BA12" s="346" t="s">
        <v>63</v>
      </c>
      <c r="BB12" s="348" t="s">
        <v>62</v>
      </c>
      <c r="BC12" s="348"/>
      <c r="BD12" s="346" t="s">
        <v>63</v>
      </c>
      <c r="BE12" s="348" t="s">
        <v>62</v>
      </c>
      <c r="BF12" s="348"/>
      <c r="BG12" s="346" t="s">
        <v>63</v>
      </c>
      <c r="BH12" s="348" t="s">
        <v>62</v>
      </c>
      <c r="BI12" s="348"/>
      <c r="BJ12" s="346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47"/>
      <c r="F13" s="17" t="s">
        <v>64</v>
      </c>
      <c r="G13" s="17" t="s">
        <v>65</v>
      </c>
      <c r="H13" s="347"/>
      <c r="I13" s="17" t="s">
        <v>64</v>
      </c>
      <c r="J13" s="17" t="s">
        <v>66</v>
      </c>
      <c r="K13" s="347"/>
      <c r="L13" s="17" t="s">
        <v>64</v>
      </c>
      <c r="M13" s="17" t="s">
        <v>66</v>
      </c>
      <c r="N13" s="347"/>
      <c r="O13" s="17" t="s">
        <v>64</v>
      </c>
      <c r="P13" s="17" t="s">
        <v>67</v>
      </c>
      <c r="Q13" s="347"/>
      <c r="R13" s="17" t="s">
        <v>64</v>
      </c>
      <c r="S13" s="17" t="s">
        <v>67</v>
      </c>
      <c r="T13" s="347"/>
      <c r="U13" s="17" t="s">
        <v>64</v>
      </c>
      <c r="V13" s="17" t="s">
        <v>104</v>
      </c>
      <c r="W13" s="347"/>
      <c r="X13" s="17" t="s">
        <v>64</v>
      </c>
      <c r="Y13" s="17" t="s">
        <v>104</v>
      </c>
      <c r="Z13" s="347"/>
      <c r="AA13" s="17" t="s">
        <v>64</v>
      </c>
      <c r="AB13" s="17" t="s">
        <v>65</v>
      </c>
      <c r="AC13" s="347"/>
      <c r="AD13" s="17" t="s">
        <v>64</v>
      </c>
      <c r="AE13" s="17" t="s">
        <v>65</v>
      </c>
      <c r="AF13" s="347"/>
      <c r="AG13" s="17" t="s">
        <v>64</v>
      </c>
      <c r="AH13" s="17" t="s">
        <v>66</v>
      </c>
      <c r="AI13" s="347"/>
      <c r="AJ13" s="17" t="s">
        <v>64</v>
      </c>
      <c r="AK13" s="17" t="s">
        <v>66</v>
      </c>
      <c r="AL13" s="347"/>
      <c r="AM13" s="17" t="s">
        <v>64</v>
      </c>
      <c r="AN13" s="17" t="s">
        <v>67</v>
      </c>
      <c r="AO13" s="347"/>
      <c r="AP13" s="17" t="s">
        <v>64</v>
      </c>
      <c r="AQ13" s="17" t="s">
        <v>67</v>
      </c>
      <c r="AR13" s="347"/>
      <c r="AS13" s="17" t="s">
        <v>64</v>
      </c>
      <c r="AT13" s="17" t="s">
        <v>67</v>
      </c>
      <c r="AU13" s="347"/>
      <c r="AV13" s="17" t="s">
        <v>64</v>
      </c>
      <c r="AW13" s="17" t="s">
        <v>67</v>
      </c>
      <c r="AX13" s="347"/>
      <c r="AY13" s="349" t="s">
        <v>64</v>
      </c>
      <c r="AZ13" s="350"/>
      <c r="BA13" s="347"/>
      <c r="BB13" s="349" t="s">
        <v>64</v>
      </c>
      <c r="BC13" s="350"/>
      <c r="BD13" s="347"/>
      <c r="BE13" s="349" t="s">
        <v>64</v>
      </c>
      <c r="BF13" s="350"/>
      <c r="BG13" s="347"/>
      <c r="BH13" s="349" t="s">
        <v>64</v>
      </c>
      <c r="BI13" s="350"/>
      <c r="BJ13" s="347"/>
    </row>
    <row r="14" spans="1:65" s="19" customFormat="1" ht="115.5" customHeight="1">
      <c r="A14" s="92"/>
      <c r="B14" s="93" t="s">
        <v>105</v>
      </c>
      <c r="C14" s="95">
        <v>837</v>
      </c>
      <c r="D14" s="95">
        <v>398163.5817335897</v>
      </c>
      <c r="E14" s="95">
        <v>1134.2781600000003</v>
      </c>
      <c r="F14" s="95">
        <v>705</v>
      </c>
      <c r="G14" s="95">
        <v>68207.11396555555</v>
      </c>
      <c r="H14" s="95">
        <v>435.17997</v>
      </c>
      <c r="I14" s="95">
        <v>143</v>
      </c>
      <c r="J14" s="95">
        <v>45221.04369747899</v>
      </c>
      <c r="K14" s="95">
        <v>65.28587</v>
      </c>
      <c r="L14" s="95">
        <v>208</v>
      </c>
      <c r="M14" s="95">
        <v>4.4003552045714285</v>
      </c>
      <c r="N14" s="95">
        <v>48.407239999999994</v>
      </c>
      <c r="O14" s="95">
        <v>523</v>
      </c>
      <c r="P14" s="95">
        <v>533.7794232283871</v>
      </c>
      <c r="Q14" s="95">
        <v>1174.0677500000002</v>
      </c>
      <c r="R14" s="95">
        <v>586</v>
      </c>
      <c r="S14" s="95">
        <v>258.83559526622827</v>
      </c>
      <c r="T14" s="95">
        <v>763.0221350000002</v>
      </c>
      <c r="U14" s="95">
        <v>717</v>
      </c>
      <c r="V14" s="95">
        <v>294.9151914250682</v>
      </c>
      <c r="W14" s="95">
        <v>671.1974299999999</v>
      </c>
      <c r="X14" s="95">
        <v>804</v>
      </c>
      <c r="Y14" s="95">
        <v>1100.3192890149455</v>
      </c>
      <c r="Z14" s="95">
        <v>205.50355000000002</v>
      </c>
      <c r="AA14" s="95">
        <v>265</v>
      </c>
      <c r="AB14" s="95">
        <v>56222.497319061586</v>
      </c>
      <c r="AC14" s="95">
        <v>188.68781000000004</v>
      </c>
      <c r="AD14" s="95">
        <v>328</v>
      </c>
      <c r="AE14" s="95">
        <v>5089.280538181818</v>
      </c>
      <c r="AF14" s="95">
        <v>164.08679</v>
      </c>
      <c r="AG14" s="95">
        <v>1618</v>
      </c>
      <c r="AH14" s="95">
        <v>6303.7935307495245</v>
      </c>
      <c r="AI14" s="95">
        <v>1686.53292</v>
      </c>
      <c r="AJ14" s="95">
        <v>1250</v>
      </c>
      <c r="AK14" s="95">
        <v>318.412400170625</v>
      </c>
      <c r="AL14" s="95">
        <v>648.1161599999999</v>
      </c>
      <c r="AM14" s="95">
        <v>796</v>
      </c>
      <c r="AN14" s="95">
        <v>2670.586007112281</v>
      </c>
      <c r="AO14" s="95">
        <v>2066.95895</v>
      </c>
      <c r="AP14" s="95">
        <v>682</v>
      </c>
      <c r="AQ14" s="95">
        <v>148.8384762542429</v>
      </c>
      <c r="AR14" s="95">
        <v>1763.8166849999998</v>
      </c>
      <c r="AS14" s="95">
        <v>2210</v>
      </c>
      <c r="AT14" s="95">
        <v>1690.64928900264</v>
      </c>
      <c r="AU14" s="95">
        <v>4559.288535</v>
      </c>
      <c r="AV14" s="95">
        <v>2426</v>
      </c>
      <c r="AW14" s="95">
        <v>742.1218579335807</v>
      </c>
      <c r="AX14" s="95">
        <v>3224.9653500000004</v>
      </c>
      <c r="AY14" s="95">
        <v>227</v>
      </c>
      <c r="AZ14" s="95">
        <v>162</v>
      </c>
      <c r="BA14" s="95">
        <v>485.63831000000005</v>
      </c>
      <c r="BB14" s="95">
        <v>276</v>
      </c>
      <c r="BC14" s="95">
        <v>1002</v>
      </c>
      <c r="BD14" s="95">
        <v>513.184567</v>
      </c>
      <c r="BE14" s="345">
        <v>7336</v>
      </c>
      <c r="BF14" s="345"/>
      <c r="BG14" s="96">
        <v>12031.935735000001</v>
      </c>
      <c r="BH14" s="345">
        <v>7265</v>
      </c>
      <c r="BI14" s="345"/>
      <c r="BJ14" s="97">
        <v>7766.2824470000005</v>
      </c>
      <c r="BK14" s="77"/>
      <c r="BL14" s="94"/>
      <c r="BM14" s="94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91"/>
      <c r="BL15" s="290"/>
      <c r="BM15" s="78"/>
    </row>
    <row r="16" spans="1:65" s="19" customFormat="1" ht="25.5" customHeight="1">
      <c r="A16" s="79"/>
      <c r="B16" s="8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159"/>
      <c r="BH16" s="91"/>
      <c r="BI16" s="91"/>
      <c r="BJ16" s="91"/>
      <c r="BK16" s="91"/>
      <c r="BL16" s="159"/>
      <c r="BM16" s="159"/>
    </row>
    <row r="17" spans="18:65" ht="16.5">
      <c r="R17" s="48" t="s">
        <v>120</v>
      </c>
      <c r="AJ17" s="48" t="s">
        <v>120</v>
      </c>
      <c r="AN17" s="22"/>
      <c r="AO17" s="76"/>
      <c r="AP17" s="22"/>
      <c r="AQ17" s="22"/>
      <c r="AR17" s="76"/>
      <c r="AS17" s="22"/>
      <c r="AT17" s="22"/>
      <c r="BF17" s="22"/>
      <c r="BH17" s="48" t="s">
        <v>120</v>
      </c>
      <c r="BM17" s="22"/>
    </row>
    <row r="18" spans="18:60" ht="16.5">
      <c r="R18" s="49" t="s">
        <v>121</v>
      </c>
      <c r="AJ18" s="49" t="s">
        <v>121</v>
      </c>
      <c r="AN18" s="22"/>
      <c r="AO18" s="76"/>
      <c r="AP18" s="22"/>
      <c r="AQ18" s="22"/>
      <c r="AR18" s="76"/>
      <c r="AS18" s="22"/>
      <c r="AT18" s="22"/>
      <c r="BF18" s="23"/>
      <c r="BH18" s="49" t="s">
        <v>121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122</v>
      </c>
      <c r="AJ20" s="50" t="s">
        <v>122</v>
      </c>
      <c r="AN20" s="22"/>
      <c r="AO20" s="76"/>
      <c r="AP20" s="22"/>
      <c r="AQ20" s="22"/>
      <c r="AR20" s="76"/>
      <c r="AS20" s="22"/>
      <c r="AT20" s="22"/>
      <c r="BH20" s="50" t="s">
        <v>122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85" zoomScaleSheetLayoutView="70" zoomScalePageLayoutView="0" workbookViewId="0" topLeftCell="A1">
      <pane xSplit="2" ySplit="10" topLeftCell="C1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L30"/>
    </sheetView>
  </sheetViews>
  <sheetFormatPr defaultColWidth="9.140625" defaultRowHeight="15"/>
  <cols>
    <col min="1" max="1" width="5.57421875" style="161" customWidth="1"/>
    <col min="2" max="2" width="24.28125" style="161" customWidth="1"/>
    <col min="3" max="3" width="13.57421875" style="161" customWidth="1"/>
    <col min="4" max="4" width="12.8515625" style="161" customWidth="1"/>
    <col min="5" max="5" width="12.57421875" style="113" customWidth="1"/>
    <col min="6" max="6" width="13.7109375" style="113" customWidth="1"/>
    <col min="7" max="7" width="9.7109375" style="161" customWidth="1"/>
    <col min="8" max="8" width="13.57421875" style="161" customWidth="1"/>
    <col min="9" max="9" width="9.7109375" style="161" customWidth="1"/>
    <col min="10" max="10" width="12.421875" style="161" customWidth="1"/>
    <col min="11" max="11" width="9.7109375" style="161" customWidth="1"/>
    <col min="12" max="12" width="11.00390625" style="161" customWidth="1"/>
    <col min="13" max="13" width="9.140625" style="161" customWidth="1"/>
    <col min="14" max="14" width="10.00390625" style="161" bestFit="1" customWidth="1"/>
    <col min="15" max="16384" width="9.140625" style="161" customWidth="1"/>
  </cols>
  <sheetData>
    <row r="1" spans="11:12" ht="6" customHeight="1">
      <c r="K1" s="368" t="s">
        <v>71</v>
      </c>
      <c r="L1" s="368"/>
    </row>
    <row r="2" spans="1:12" ht="20.25">
      <c r="A2" s="369" t="s">
        <v>123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ht="10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370" t="s">
        <v>36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ht="11.25" customHeight="1"/>
    <row r="6" spans="1:12" ht="18.75">
      <c r="A6" s="371" t="s">
        <v>152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3:12" ht="26.25" customHeight="1"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11" customHeight="1">
      <c r="A8" s="367" t="s">
        <v>0</v>
      </c>
      <c r="B8" s="367" t="s">
        <v>38</v>
      </c>
      <c r="C8" s="367" t="s">
        <v>68</v>
      </c>
      <c r="D8" s="367"/>
      <c r="E8" s="367" t="s">
        <v>72</v>
      </c>
      <c r="F8" s="367"/>
      <c r="G8" s="367" t="s">
        <v>73</v>
      </c>
      <c r="H8" s="367"/>
      <c r="I8" s="367" t="s">
        <v>74</v>
      </c>
      <c r="J8" s="367"/>
      <c r="K8" s="367" t="s">
        <v>75</v>
      </c>
      <c r="L8" s="367"/>
    </row>
    <row r="9" spans="1:12" ht="20.25" customHeight="1">
      <c r="A9" s="367"/>
      <c r="B9" s="367"/>
      <c r="C9" s="164" t="s">
        <v>69</v>
      </c>
      <c r="D9" s="164" t="s">
        <v>70</v>
      </c>
      <c r="E9" s="164" t="s">
        <v>69</v>
      </c>
      <c r="F9" s="164" t="s">
        <v>70</v>
      </c>
      <c r="G9" s="164" t="s">
        <v>69</v>
      </c>
      <c r="H9" s="164" t="s">
        <v>70</v>
      </c>
      <c r="I9" s="164" t="s">
        <v>69</v>
      </c>
      <c r="J9" s="164" t="s">
        <v>70</v>
      </c>
      <c r="K9" s="164" t="s">
        <v>69</v>
      </c>
      <c r="L9" s="164" t="s">
        <v>98</v>
      </c>
    </row>
    <row r="10" spans="1:12" ht="1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3" s="124" customFormat="1" ht="18.75">
      <c r="A11" s="117">
        <v>1</v>
      </c>
      <c r="B11" s="117" t="s">
        <v>22</v>
      </c>
      <c r="C11" s="310">
        <v>644</v>
      </c>
      <c r="D11" s="310">
        <v>0</v>
      </c>
      <c r="E11" s="310">
        <v>0</v>
      </c>
      <c r="F11" s="310">
        <v>8</v>
      </c>
      <c r="G11" s="310">
        <v>628</v>
      </c>
      <c r="H11" s="310">
        <v>16</v>
      </c>
      <c r="I11" s="310">
        <v>0</v>
      </c>
      <c r="J11" s="310">
        <v>9</v>
      </c>
      <c r="K11" s="310">
        <v>3</v>
      </c>
      <c r="L11" s="310">
        <v>0</v>
      </c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3" s="124" customFormat="1" ht="18.75">
      <c r="A12" s="117">
        <v>2</v>
      </c>
      <c r="B12" s="117" t="s">
        <v>23</v>
      </c>
      <c r="C12" s="310">
        <v>510</v>
      </c>
      <c r="D12" s="310">
        <v>0</v>
      </c>
      <c r="E12" s="310">
        <v>4</v>
      </c>
      <c r="F12" s="310">
        <v>0</v>
      </c>
      <c r="G12" s="310">
        <v>488</v>
      </c>
      <c r="H12" s="310">
        <v>0</v>
      </c>
      <c r="I12" s="310">
        <v>1</v>
      </c>
      <c r="J12" s="310">
        <v>0</v>
      </c>
      <c r="K12" s="310">
        <v>8</v>
      </c>
      <c r="L12" s="310">
        <v>0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67" customFormat="1" ht="18.75" customHeight="1">
      <c r="A13" s="117">
        <v>3</v>
      </c>
      <c r="B13" s="117" t="s">
        <v>24</v>
      </c>
      <c r="C13" s="311">
        <v>4271.55268329554</v>
      </c>
      <c r="D13" s="311">
        <v>17086.21073318216</v>
      </c>
      <c r="E13" s="311">
        <v>1278</v>
      </c>
      <c r="F13" s="311">
        <v>9</v>
      </c>
      <c r="G13" s="311">
        <v>0</v>
      </c>
      <c r="H13" s="311">
        <v>0.1</v>
      </c>
      <c r="I13" s="311">
        <v>0</v>
      </c>
      <c r="J13" s="311">
        <v>1</v>
      </c>
      <c r="K13" s="311">
        <v>12</v>
      </c>
      <c r="L13" s="311">
        <v>12</v>
      </c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</row>
    <row r="14" spans="1:23" s="124" customFormat="1" ht="18.75">
      <c r="A14" s="117">
        <v>4</v>
      </c>
      <c r="B14" s="117" t="s">
        <v>25</v>
      </c>
      <c r="C14" s="310">
        <v>7</v>
      </c>
      <c r="D14" s="310">
        <v>1830</v>
      </c>
      <c r="E14" s="310">
        <v>7</v>
      </c>
      <c r="F14" s="310">
        <v>4</v>
      </c>
      <c r="G14" s="310">
        <v>0</v>
      </c>
      <c r="H14" s="310">
        <v>2.02</v>
      </c>
      <c r="I14" s="310">
        <v>1</v>
      </c>
      <c r="J14" s="310">
        <v>2</v>
      </c>
      <c r="K14" s="310">
        <v>0</v>
      </c>
      <c r="L14" s="310">
        <v>0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s="124" customFormat="1" ht="18.75">
      <c r="A15" s="117">
        <v>5</v>
      </c>
      <c r="B15" s="117" t="s">
        <v>26</v>
      </c>
      <c r="C15" s="310">
        <v>695</v>
      </c>
      <c r="D15" s="310">
        <v>115</v>
      </c>
      <c r="E15" s="310">
        <v>7</v>
      </c>
      <c r="F15" s="310">
        <v>15</v>
      </c>
      <c r="G15" s="310">
        <v>0</v>
      </c>
      <c r="H15" s="310">
        <v>4</v>
      </c>
      <c r="I15" s="310">
        <v>17</v>
      </c>
      <c r="J15" s="310">
        <v>15</v>
      </c>
      <c r="K15" s="310">
        <v>0</v>
      </c>
      <c r="L15" s="310">
        <v>0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s="124" customFormat="1" ht="18.75">
      <c r="A16" s="117">
        <v>6</v>
      </c>
      <c r="B16" s="117" t="s">
        <v>27</v>
      </c>
      <c r="C16" s="310">
        <v>2162</v>
      </c>
      <c r="D16" s="310">
        <v>939</v>
      </c>
      <c r="E16" s="310">
        <v>2</v>
      </c>
      <c r="F16" s="310">
        <v>70</v>
      </c>
      <c r="G16" s="310">
        <v>6</v>
      </c>
      <c r="H16" s="310">
        <v>6</v>
      </c>
      <c r="I16" s="310">
        <v>16</v>
      </c>
      <c r="J16" s="310">
        <v>9</v>
      </c>
      <c r="K16" s="310">
        <v>0</v>
      </c>
      <c r="L16" s="310"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s="124" customFormat="1" ht="18.75">
      <c r="A17" s="117">
        <v>7</v>
      </c>
      <c r="B17" s="117" t="s">
        <v>28</v>
      </c>
      <c r="C17" s="310">
        <v>0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310">
        <v>0</v>
      </c>
      <c r="J17" s="310">
        <v>0</v>
      </c>
      <c r="K17" s="310">
        <v>0</v>
      </c>
      <c r="L17" s="310"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s="124" customFormat="1" ht="18.75">
      <c r="A18" s="117">
        <v>8</v>
      </c>
      <c r="B18" s="117" t="s">
        <v>29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0">
        <v>0</v>
      </c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 s="124" customFormat="1" ht="18.75">
      <c r="A19" s="117">
        <v>9</v>
      </c>
      <c r="B19" s="117" t="s">
        <v>30</v>
      </c>
      <c r="C19" s="311">
        <v>0</v>
      </c>
      <c r="D19" s="311">
        <v>33</v>
      </c>
      <c r="E19" s="311">
        <v>0</v>
      </c>
      <c r="F19" s="311">
        <v>0</v>
      </c>
      <c r="G19" s="311">
        <v>0</v>
      </c>
      <c r="H19" s="311">
        <v>5</v>
      </c>
      <c r="I19" s="311">
        <v>0</v>
      </c>
      <c r="J19" s="311">
        <v>0</v>
      </c>
      <c r="K19" s="311">
        <v>0</v>
      </c>
      <c r="L19" s="311">
        <v>1</v>
      </c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s="124" customFormat="1" ht="18.75">
      <c r="A20" s="117">
        <v>10</v>
      </c>
      <c r="B20" s="117" t="s">
        <v>31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2</v>
      </c>
      <c r="L20" s="310">
        <v>0</v>
      </c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 s="124" customFormat="1" ht="18.75">
      <c r="A21" s="117">
        <v>11</v>
      </c>
      <c r="B21" s="117" t="s">
        <v>32</v>
      </c>
      <c r="C21" s="310">
        <v>4643</v>
      </c>
      <c r="D21" s="310">
        <v>22</v>
      </c>
      <c r="E21" s="310">
        <v>0</v>
      </c>
      <c r="F21" s="310">
        <v>10</v>
      </c>
      <c r="G21" s="310">
        <v>394</v>
      </c>
      <c r="H21" s="310">
        <v>90</v>
      </c>
      <c r="I21" s="310">
        <v>0</v>
      </c>
      <c r="J21" s="310">
        <v>5</v>
      </c>
      <c r="K21" s="310">
        <v>0</v>
      </c>
      <c r="L21" s="310">
        <v>1</v>
      </c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s="124" customFormat="1" ht="24" customHeight="1">
      <c r="A22" s="117">
        <v>12</v>
      </c>
      <c r="B22" s="117" t="s">
        <v>33</v>
      </c>
      <c r="C22" s="310">
        <v>13940</v>
      </c>
      <c r="D22" s="310">
        <v>1247</v>
      </c>
      <c r="E22" s="310">
        <v>2</v>
      </c>
      <c r="F22" s="310">
        <v>10</v>
      </c>
      <c r="G22" s="310">
        <v>1266</v>
      </c>
      <c r="H22" s="310">
        <v>65</v>
      </c>
      <c r="I22" s="310"/>
      <c r="J22" s="310"/>
      <c r="K22" s="310">
        <v>0</v>
      </c>
      <c r="L22" s="310">
        <v>0</v>
      </c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s="124" customFormat="1" ht="18.75">
      <c r="A23" s="117">
        <v>13</v>
      </c>
      <c r="B23" s="117" t="s">
        <v>34</v>
      </c>
      <c r="C23" s="310">
        <v>10933</v>
      </c>
      <c r="D23" s="310">
        <v>120</v>
      </c>
      <c r="E23" s="310">
        <v>0</v>
      </c>
      <c r="F23" s="310">
        <v>14</v>
      </c>
      <c r="G23" s="310">
        <v>229</v>
      </c>
      <c r="H23" s="310">
        <v>54</v>
      </c>
      <c r="I23" s="310">
        <v>0</v>
      </c>
      <c r="J23" s="310">
        <v>28</v>
      </c>
      <c r="K23" s="310">
        <v>0</v>
      </c>
      <c r="L23" s="310">
        <v>0</v>
      </c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0" s="168" customFormat="1" ht="18.75">
      <c r="A24" s="118"/>
      <c r="B24" s="119" t="s">
        <v>5</v>
      </c>
      <c r="C24" s="120">
        <f>SUM(C11:C23)</f>
        <v>37805.55268329554</v>
      </c>
      <c r="D24" s="120">
        <f aca="true" t="shared" si="0" ref="D24:L24">SUM(D11:D23)</f>
        <v>21392.21073318216</v>
      </c>
      <c r="E24" s="120">
        <f t="shared" si="0"/>
        <v>1300</v>
      </c>
      <c r="F24" s="120">
        <f t="shared" si="0"/>
        <v>140</v>
      </c>
      <c r="G24" s="120">
        <f t="shared" si="0"/>
        <v>3011</v>
      </c>
      <c r="H24" s="120">
        <f t="shared" si="0"/>
        <v>242.12</v>
      </c>
      <c r="I24" s="120">
        <f t="shared" si="0"/>
        <v>35</v>
      </c>
      <c r="J24" s="120">
        <f t="shared" si="0"/>
        <v>69</v>
      </c>
      <c r="K24" s="120">
        <f t="shared" si="0"/>
        <v>25</v>
      </c>
      <c r="L24" s="120">
        <f t="shared" si="0"/>
        <v>14</v>
      </c>
      <c r="O24" s="169"/>
      <c r="S24" s="169"/>
      <c r="T24" s="169"/>
    </row>
    <row r="25" s="113" customFormat="1" ht="32.25" customHeight="1">
      <c r="T25" s="163"/>
    </row>
    <row r="26" spans="3:10" ht="18">
      <c r="C26" s="170"/>
      <c r="D26" s="170"/>
      <c r="E26" s="163"/>
      <c r="F26" s="163"/>
      <c r="G26" s="170"/>
      <c r="H26" s="170"/>
      <c r="I26" s="171"/>
      <c r="J26" s="172" t="s">
        <v>120</v>
      </c>
    </row>
    <row r="27" spans="4:10" ht="18">
      <c r="D27" s="160"/>
      <c r="J27" s="173" t="s">
        <v>121</v>
      </c>
    </row>
    <row r="28" ht="18">
      <c r="J28" s="173" t="s">
        <v>106</v>
      </c>
    </row>
    <row r="29" ht="18">
      <c r="J29" s="174" t="s">
        <v>122</v>
      </c>
    </row>
    <row r="30" ht="18">
      <c r="J30" s="173" t="s">
        <v>108</v>
      </c>
    </row>
  </sheetData>
  <sheetProtection/>
  <mergeCells count="11">
    <mergeCell ref="K1:L1"/>
    <mergeCell ref="A2:L2"/>
    <mergeCell ref="A4:L4"/>
    <mergeCell ref="A6:L6"/>
    <mergeCell ref="A8:A9"/>
    <mergeCell ref="B8:B9"/>
    <mergeCell ref="C8:D8"/>
    <mergeCell ref="E8:F8"/>
    <mergeCell ref="G8:H8"/>
    <mergeCell ref="I8:J8"/>
    <mergeCell ref="K8:L8"/>
  </mergeCells>
  <conditionalFormatting sqref="J29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A2" sqref="A2:V2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380" t="s">
        <v>123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81" t="s">
        <v>153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78" t="s">
        <v>76</v>
      </c>
      <c r="B7" s="378" t="s">
        <v>102</v>
      </c>
      <c r="C7" s="377" t="s">
        <v>77</v>
      </c>
      <c r="D7" s="377"/>
      <c r="E7" s="378" t="s">
        <v>78</v>
      </c>
      <c r="F7" s="378"/>
      <c r="G7" s="378"/>
      <c r="H7" s="378"/>
      <c r="I7" s="378"/>
      <c r="J7" s="378"/>
      <c r="K7" s="378"/>
      <c r="L7" s="378"/>
      <c r="M7" s="382" t="s">
        <v>92</v>
      </c>
      <c r="N7" s="382"/>
      <c r="O7" s="382"/>
      <c r="P7" s="382"/>
      <c r="Q7" s="382"/>
      <c r="R7" s="382"/>
      <c r="S7" s="382"/>
      <c r="T7" s="382"/>
      <c r="U7" s="382"/>
      <c r="V7" s="382"/>
    </row>
    <row r="8" spans="1:22" s="32" customFormat="1" ht="96.75" customHeight="1">
      <c r="A8" s="378"/>
      <c r="B8" s="378"/>
      <c r="C8" s="377" t="s">
        <v>81</v>
      </c>
      <c r="D8" s="377"/>
      <c r="E8" s="378" t="s">
        <v>82</v>
      </c>
      <c r="F8" s="378"/>
      <c r="G8" s="378" t="s">
        <v>83</v>
      </c>
      <c r="H8" s="378"/>
      <c r="I8" s="378" t="s">
        <v>84</v>
      </c>
      <c r="J8" s="378"/>
      <c r="K8" s="378" t="s">
        <v>85</v>
      </c>
      <c r="L8" s="378"/>
      <c r="M8" s="379" t="s">
        <v>93</v>
      </c>
      <c r="N8" s="379"/>
      <c r="O8" s="379" t="s">
        <v>94</v>
      </c>
      <c r="P8" s="379"/>
      <c r="Q8" s="379" t="s">
        <v>95</v>
      </c>
      <c r="R8" s="379"/>
      <c r="S8" s="379" t="s">
        <v>96</v>
      </c>
      <c r="T8" s="379"/>
      <c r="U8" s="379" t="s">
        <v>97</v>
      </c>
      <c r="V8" s="382"/>
    </row>
    <row r="9" spans="1:22" s="36" customFormat="1" ht="30.75" customHeight="1">
      <c r="A9" s="378"/>
      <c r="B9" s="378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5" t="s">
        <v>120</v>
      </c>
      <c r="R12" s="375"/>
      <c r="S12" s="375"/>
      <c r="T12" s="375"/>
      <c r="U12" s="375"/>
      <c r="V12" s="89"/>
    </row>
    <row r="13" spans="9:21" ht="21" customHeight="1">
      <c r="I13" s="374"/>
      <c r="J13" s="374"/>
      <c r="K13" s="374"/>
      <c r="Q13" s="376" t="s">
        <v>121</v>
      </c>
      <c r="R13" s="376"/>
      <c r="S13" s="376"/>
      <c r="T13" s="376"/>
      <c r="U13" s="376"/>
    </row>
    <row r="14" spans="17:21" ht="18.75" customHeight="1">
      <c r="Q14" s="373" t="s">
        <v>106</v>
      </c>
      <c r="R14" s="373"/>
      <c r="S14" s="373"/>
      <c r="T14" s="373"/>
      <c r="U14" s="373"/>
    </row>
    <row r="15" spans="17:21" ht="21" customHeight="1">
      <c r="Q15" s="372" t="s">
        <v>122</v>
      </c>
      <c r="R15" s="372"/>
      <c r="S15" s="372"/>
      <c r="T15" s="372"/>
      <c r="U15" s="372"/>
    </row>
    <row r="16" spans="17:21" ht="20.25" customHeight="1">
      <c r="Q16" s="373" t="s">
        <v>108</v>
      </c>
      <c r="R16" s="373"/>
      <c r="S16" s="373"/>
      <c r="T16" s="373"/>
      <c r="U16" s="373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V5" sqref="V5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97"/>
      <c r="L1" s="397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380" t="s">
        <v>123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81" t="s">
        <v>154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398"/>
      <c r="Y5" s="398"/>
      <c r="Z5" s="398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99" t="s">
        <v>76</v>
      </c>
      <c r="B7" s="390" t="s">
        <v>102</v>
      </c>
      <c r="C7" s="393" t="s">
        <v>77</v>
      </c>
      <c r="D7" s="394"/>
      <c r="E7" s="395" t="s">
        <v>78</v>
      </c>
      <c r="F7" s="395"/>
      <c r="G7" s="395"/>
      <c r="H7" s="395"/>
      <c r="I7" s="395"/>
      <c r="J7" s="395"/>
      <c r="K7" s="395"/>
      <c r="L7" s="395"/>
      <c r="M7" s="386" t="s">
        <v>92</v>
      </c>
      <c r="N7" s="387"/>
      <c r="O7" s="387"/>
      <c r="P7" s="387"/>
      <c r="Q7" s="387"/>
      <c r="R7" s="387"/>
      <c r="S7" s="387"/>
      <c r="T7" s="387"/>
      <c r="U7" s="387"/>
      <c r="V7" s="387"/>
      <c r="W7" s="383" t="s">
        <v>79</v>
      </c>
      <c r="X7" s="383"/>
      <c r="Y7" s="383" t="s">
        <v>80</v>
      </c>
      <c r="Z7" s="383"/>
    </row>
    <row r="8" spans="1:26" s="36" customFormat="1" ht="47.25" customHeight="1">
      <c r="A8" s="400"/>
      <c r="B8" s="391"/>
      <c r="C8" s="384" t="s">
        <v>81</v>
      </c>
      <c r="D8" s="385"/>
      <c r="E8" s="396" t="s">
        <v>82</v>
      </c>
      <c r="F8" s="396"/>
      <c r="G8" s="396" t="s">
        <v>83</v>
      </c>
      <c r="H8" s="396"/>
      <c r="I8" s="396" t="s">
        <v>84</v>
      </c>
      <c r="J8" s="396"/>
      <c r="K8" s="396" t="s">
        <v>85</v>
      </c>
      <c r="L8" s="396"/>
      <c r="M8" s="388" t="s">
        <v>93</v>
      </c>
      <c r="N8" s="388"/>
      <c r="O8" s="388" t="s">
        <v>94</v>
      </c>
      <c r="P8" s="388"/>
      <c r="Q8" s="388" t="s">
        <v>95</v>
      </c>
      <c r="R8" s="388"/>
      <c r="S8" s="388" t="s">
        <v>96</v>
      </c>
      <c r="T8" s="388"/>
      <c r="U8" s="388" t="s">
        <v>97</v>
      </c>
      <c r="V8" s="389"/>
      <c r="W8" s="383"/>
      <c r="X8" s="383"/>
      <c r="Y8" s="383"/>
      <c r="Z8" s="383"/>
    </row>
    <row r="9" spans="1:26" s="36" customFormat="1" ht="60.75" customHeight="1">
      <c r="A9" s="401"/>
      <c r="B9" s="392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120</v>
      </c>
    </row>
    <row r="18" ht="16.5">
      <c r="V18" s="49" t="s">
        <v>121</v>
      </c>
    </row>
    <row r="19" ht="21" customHeight="1">
      <c r="V19" s="49" t="s">
        <v>106</v>
      </c>
    </row>
    <row r="20" ht="24.75" customHeight="1">
      <c r="V20" s="50" t="s">
        <v>122</v>
      </c>
    </row>
    <row r="21" ht="20.25" customHeight="1">
      <c r="V21" s="49" t="s">
        <v>108</v>
      </c>
    </row>
  </sheetData>
  <sheetProtection/>
  <mergeCells count="21">
    <mergeCell ref="E8:F8"/>
    <mergeCell ref="I8:J8"/>
    <mergeCell ref="K1:L1"/>
    <mergeCell ref="K8:L8"/>
    <mergeCell ref="A2:Z2"/>
    <mergeCell ref="W7:X8"/>
    <mergeCell ref="A4:Z4"/>
    <mergeCell ref="S8:T8"/>
    <mergeCell ref="X5:Z5"/>
    <mergeCell ref="M8:N8"/>
    <mergeCell ref="A7:A9"/>
    <mergeCell ref="Y7:Z8"/>
    <mergeCell ref="C8:D8"/>
    <mergeCell ref="M7:V7"/>
    <mergeCell ref="U8:V8"/>
    <mergeCell ref="O8:P8"/>
    <mergeCell ref="B7:B9"/>
    <mergeCell ref="C7:D7"/>
    <mergeCell ref="Q8:R8"/>
    <mergeCell ref="E7:L7"/>
    <mergeCell ref="G8:H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8">
      <selection activeCell="A1" sqref="A1:H27"/>
    </sheetView>
  </sheetViews>
  <sheetFormatPr defaultColWidth="9.140625" defaultRowHeight="15"/>
  <cols>
    <col min="1" max="1" width="4.28125" style="294" customWidth="1"/>
    <col min="2" max="2" width="17.140625" style="294" customWidth="1"/>
    <col min="3" max="3" width="9.7109375" style="294" bestFit="1" customWidth="1"/>
    <col min="4" max="4" width="8.421875" style="294" customWidth="1"/>
    <col min="5" max="5" width="16.00390625" style="294" customWidth="1"/>
    <col min="6" max="6" width="12.00390625" style="294" customWidth="1"/>
    <col min="7" max="7" width="9.28125" style="294" bestFit="1" customWidth="1"/>
    <col min="8" max="8" width="20.421875" style="294" bestFit="1" customWidth="1"/>
    <col min="9" max="11" width="13.8515625" style="294" customWidth="1"/>
    <col min="12" max="12" width="9.8515625" style="254" customWidth="1"/>
    <col min="13" max="13" width="11.421875" style="252" customWidth="1"/>
    <col min="14" max="14" width="10.57421875" style="252" customWidth="1"/>
    <col min="15" max="15" width="12.57421875" style="253" customWidth="1"/>
    <col min="16" max="43" width="9.140625" style="254" customWidth="1"/>
    <col min="44" max="16384" width="9.140625" style="294" customWidth="1"/>
  </cols>
  <sheetData>
    <row r="1" spans="1:12" ht="27.75" customHeight="1">
      <c r="A1" s="404" t="s">
        <v>133</v>
      </c>
      <c r="B1" s="404"/>
      <c r="C1" s="404"/>
      <c r="D1" s="404"/>
      <c r="E1" s="404"/>
      <c r="F1" s="404"/>
      <c r="G1" s="404"/>
      <c r="H1" s="404"/>
      <c r="I1" s="250"/>
      <c r="J1" s="250"/>
      <c r="K1" s="250"/>
      <c r="L1" s="251"/>
    </row>
    <row r="2" spans="5:12" ht="15.75">
      <c r="E2" s="405" t="s">
        <v>155</v>
      </c>
      <c r="F2" s="406"/>
      <c r="G2" s="406"/>
      <c r="H2" s="406"/>
      <c r="I2" s="255"/>
      <c r="J2" s="255"/>
      <c r="K2" s="255"/>
      <c r="L2" s="255"/>
    </row>
    <row r="3" spans="1:12" ht="63" customHeight="1">
      <c r="A3" s="402" t="s">
        <v>0</v>
      </c>
      <c r="B3" s="402" t="s">
        <v>126</v>
      </c>
      <c r="C3" s="403" t="s">
        <v>127</v>
      </c>
      <c r="D3" s="403"/>
      <c r="E3" s="403" t="s">
        <v>128</v>
      </c>
      <c r="F3" s="403" t="s">
        <v>129</v>
      </c>
      <c r="G3" s="403"/>
      <c r="H3" s="403" t="s">
        <v>130</v>
      </c>
      <c r="I3" s="114"/>
      <c r="J3" s="114"/>
      <c r="K3" s="114"/>
      <c r="L3" s="114"/>
    </row>
    <row r="4" spans="1:15" ht="79.5" customHeight="1">
      <c r="A4" s="402"/>
      <c r="B4" s="402"/>
      <c r="C4" s="115" t="s">
        <v>131</v>
      </c>
      <c r="D4" s="115" t="s">
        <v>132</v>
      </c>
      <c r="E4" s="403"/>
      <c r="F4" s="115" t="s">
        <v>131</v>
      </c>
      <c r="G4" s="115" t="s">
        <v>132</v>
      </c>
      <c r="H4" s="403"/>
      <c r="I4" s="114"/>
      <c r="J4" s="114"/>
      <c r="K4" s="114"/>
      <c r="L4" s="114"/>
      <c r="O4" s="256">
        <v>0</v>
      </c>
    </row>
    <row r="5" spans="1:43" s="260" customFormat="1" ht="15">
      <c r="A5" s="257">
        <v>1</v>
      </c>
      <c r="B5" s="257">
        <v>2</v>
      </c>
      <c r="C5" s="257">
        <v>5</v>
      </c>
      <c r="D5" s="257">
        <v>6</v>
      </c>
      <c r="E5" s="257">
        <v>7</v>
      </c>
      <c r="F5" s="257">
        <v>8</v>
      </c>
      <c r="G5" s="257">
        <v>9</v>
      </c>
      <c r="H5" s="257">
        <v>10</v>
      </c>
      <c r="I5" s="258"/>
      <c r="J5" s="258"/>
      <c r="K5" s="258"/>
      <c r="L5" s="258"/>
      <c r="M5" s="259"/>
      <c r="N5" s="260" t="s">
        <v>140</v>
      </c>
      <c r="O5" s="261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</row>
    <row r="6" spans="1:44" s="269" customFormat="1" ht="18.75">
      <c r="A6" s="249">
        <v>1</v>
      </c>
      <c r="B6" s="263" t="s">
        <v>22</v>
      </c>
      <c r="C6" s="270">
        <v>5956</v>
      </c>
      <c r="D6" s="270">
        <v>0</v>
      </c>
      <c r="E6" s="312">
        <v>71.59562000000001</v>
      </c>
      <c r="F6" s="270">
        <v>42987</v>
      </c>
      <c r="G6" s="270">
        <v>320</v>
      </c>
      <c r="H6" s="312">
        <v>663.7296299999999</v>
      </c>
      <c r="I6" s="264"/>
      <c r="J6" s="264"/>
      <c r="K6" s="264"/>
      <c r="L6" s="116"/>
      <c r="M6" s="265">
        <f aca="true" t="shared" si="0" ref="M6:M20">E6+H6</f>
        <v>735.32525</v>
      </c>
      <c r="N6" s="266">
        <f>'Part-II'!K10</f>
        <v>735.33</v>
      </c>
      <c r="O6" s="266">
        <f>M6-N6</f>
        <v>-0.004750000000058208</v>
      </c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8"/>
    </row>
    <row r="7" spans="1:43" s="253" customFormat="1" ht="15.75" customHeight="1">
      <c r="A7" s="249">
        <v>2</v>
      </c>
      <c r="B7" s="263" t="s">
        <v>23</v>
      </c>
      <c r="C7" s="292">
        <v>7895</v>
      </c>
      <c r="D7" s="292">
        <v>36</v>
      </c>
      <c r="E7" s="293">
        <f>3842177/100000</f>
        <v>38.42177</v>
      </c>
      <c r="F7" s="292">
        <v>26404</v>
      </c>
      <c r="G7" s="292">
        <v>45</v>
      </c>
      <c r="H7" s="293">
        <v>834.10874</v>
      </c>
      <c r="I7" s="272"/>
      <c r="J7" s="272"/>
      <c r="K7" s="272"/>
      <c r="L7" s="116"/>
      <c r="M7" s="265">
        <f t="shared" si="0"/>
        <v>872.53051</v>
      </c>
      <c r="N7" s="266">
        <f>'Part-II'!K11</f>
        <v>872.53</v>
      </c>
      <c r="O7" s="266">
        <f aca="true" t="shared" si="1" ref="O7:O20">M7-N7</f>
        <v>0.0005100000000766158</v>
      </c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</row>
    <row r="8" spans="1:43" s="253" customFormat="1" ht="18.75">
      <c r="A8" s="249">
        <v>3</v>
      </c>
      <c r="B8" s="263" t="s">
        <v>24</v>
      </c>
      <c r="C8" s="270">
        <v>9904</v>
      </c>
      <c r="D8" s="270">
        <v>254</v>
      </c>
      <c r="E8" s="273">
        <f>936.53+100</f>
        <v>1036.53</v>
      </c>
      <c r="F8" s="270">
        <v>1059</v>
      </c>
      <c r="G8" s="270">
        <v>3980</v>
      </c>
      <c r="H8" s="312">
        <v>823.19</v>
      </c>
      <c r="I8" s="264"/>
      <c r="J8" s="264"/>
      <c r="K8" s="264"/>
      <c r="L8" s="116"/>
      <c r="M8" s="265">
        <f t="shared" si="0"/>
        <v>1859.72</v>
      </c>
      <c r="N8" s="266">
        <f>'Part-II'!K12</f>
        <v>1859.72</v>
      </c>
      <c r="O8" s="266">
        <f t="shared" si="1"/>
        <v>0</v>
      </c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</row>
    <row r="9" spans="1:44" s="269" customFormat="1" ht="18.75">
      <c r="A9" s="249">
        <v>4</v>
      </c>
      <c r="B9" s="263" t="s">
        <v>25</v>
      </c>
      <c r="C9" s="270">
        <v>23654</v>
      </c>
      <c r="D9" s="270">
        <v>155</v>
      </c>
      <c r="E9" s="271">
        <v>411.5457899999999</v>
      </c>
      <c r="F9" s="270">
        <v>40488</v>
      </c>
      <c r="G9" s="270">
        <v>59</v>
      </c>
      <c r="H9" s="271">
        <v>677.8780499999999</v>
      </c>
      <c r="I9" s="272"/>
      <c r="J9" s="272"/>
      <c r="K9" s="272"/>
      <c r="L9" s="116"/>
      <c r="M9" s="265">
        <f t="shared" si="0"/>
        <v>1089.42384</v>
      </c>
      <c r="N9" s="266">
        <f>'Part-II'!K13</f>
        <v>1089.42</v>
      </c>
      <c r="O9" s="266">
        <f t="shared" si="1"/>
        <v>0.0038399999998546264</v>
      </c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8"/>
    </row>
    <row r="10" spans="1:43" s="253" customFormat="1" ht="18.75">
      <c r="A10" s="249">
        <v>5</v>
      </c>
      <c r="B10" s="263" t="s">
        <v>26</v>
      </c>
      <c r="C10" s="270">
        <v>18947</v>
      </c>
      <c r="D10" s="270">
        <v>297</v>
      </c>
      <c r="E10" s="253">
        <v>546.7106599999998</v>
      </c>
      <c r="F10" s="270">
        <v>37542</v>
      </c>
      <c r="G10" s="270">
        <v>2753</v>
      </c>
      <c r="H10" s="271">
        <v>1247.14103</v>
      </c>
      <c r="I10" s="274"/>
      <c r="J10" s="274"/>
      <c r="K10" s="274"/>
      <c r="L10" s="116"/>
      <c r="M10" s="265">
        <f t="shared" si="0"/>
        <v>1793.85169</v>
      </c>
      <c r="N10" s="266">
        <f>'Part-II'!K14</f>
        <v>1793.85</v>
      </c>
      <c r="O10" s="266">
        <f t="shared" si="1"/>
        <v>0.00169000000005326</v>
      </c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</row>
    <row r="11" spans="1:43" s="253" customFormat="1" ht="18.75">
      <c r="A11" s="249">
        <v>6</v>
      </c>
      <c r="B11" s="263" t="s">
        <v>27</v>
      </c>
      <c r="C11" s="270">
        <v>4791</v>
      </c>
      <c r="D11" s="270">
        <v>1607</v>
      </c>
      <c r="E11" s="271">
        <v>201.56915</v>
      </c>
      <c r="F11" s="270">
        <v>30546</v>
      </c>
      <c r="G11" s="270">
        <v>3458</v>
      </c>
      <c r="H11" s="271">
        <v>954.39629</v>
      </c>
      <c r="I11" s="272"/>
      <c r="J11" s="272"/>
      <c r="K11" s="272"/>
      <c r="L11" s="116"/>
      <c r="M11" s="265">
        <f t="shared" si="0"/>
        <v>1155.96544</v>
      </c>
      <c r="N11" s="266">
        <f>'Part-II'!K15</f>
        <v>1155.97</v>
      </c>
      <c r="O11" s="266">
        <f t="shared" si="1"/>
        <v>-0.004560000000083164</v>
      </c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</row>
    <row r="12" spans="1:43" s="253" customFormat="1" ht="18.75">
      <c r="A12" s="249">
        <v>7</v>
      </c>
      <c r="B12" s="263" t="s">
        <v>125</v>
      </c>
      <c r="C12" s="270">
        <v>4980</v>
      </c>
      <c r="D12" s="270">
        <v>46</v>
      </c>
      <c r="E12" s="271">
        <v>163.69003</v>
      </c>
      <c r="F12" s="270">
        <v>46837</v>
      </c>
      <c r="G12" s="270">
        <v>628</v>
      </c>
      <c r="H12" s="271">
        <v>1086.38384</v>
      </c>
      <c r="I12" s="116"/>
      <c r="J12" s="116"/>
      <c r="K12" s="116"/>
      <c r="L12" s="116"/>
      <c r="M12" s="265">
        <f t="shared" si="0"/>
        <v>1250.07387</v>
      </c>
      <c r="N12" s="266">
        <f>'Part-II'!K16</f>
        <v>1250.07</v>
      </c>
      <c r="O12" s="266">
        <f t="shared" si="1"/>
        <v>0.0038700000000062573</v>
      </c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</row>
    <row r="13" spans="1:43" s="253" customFormat="1" ht="18.75">
      <c r="A13" s="249">
        <v>8</v>
      </c>
      <c r="B13" s="263" t="s">
        <v>29</v>
      </c>
      <c r="C13" s="270">
        <v>1279</v>
      </c>
      <c r="D13" s="270">
        <v>8</v>
      </c>
      <c r="E13" s="271">
        <v>0</v>
      </c>
      <c r="F13" s="270">
        <v>32627</v>
      </c>
      <c r="G13" s="270">
        <v>1377</v>
      </c>
      <c r="H13" s="271">
        <v>990.1648399999999</v>
      </c>
      <c r="I13" s="274"/>
      <c r="J13" s="274"/>
      <c r="K13" s="274"/>
      <c r="L13" s="116"/>
      <c r="M13" s="265">
        <f t="shared" si="0"/>
        <v>990.1648399999999</v>
      </c>
      <c r="N13" s="266">
        <f>'Part-II'!K17</f>
        <v>990.16</v>
      </c>
      <c r="O13" s="266">
        <f t="shared" si="1"/>
        <v>0.004839999999944666</v>
      </c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</row>
    <row r="14" spans="1:43" s="253" customFormat="1" ht="18.75">
      <c r="A14" s="249">
        <v>9</v>
      </c>
      <c r="B14" s="263" t="s">
        <v>30</v>
      </c>
      <c r="C14" s="270">
        <v>0</v>
      </c>
      <c r="D14" s="270">
        <v>0</v>
      </c>
      <c r="E14" s="271">
        <v>0</v>
      </c>
      <c r="F14" s="270">
        <v>52395</v>
      </c>
      <c r="G14" s="270">
        <v>501</v>
      </c>
      <c r="H14" s="271">
        <v>495.87007</v>
      </c>
      <c r="I14" s="264"/>
      <c r="J14" s="264"/>
      <c r="K14" s="264"/>
      <c r="L14" s="116"/>
      <c r="M14" s="265">
        <f t="shared" si="0"/>
        <v>495.87007</v>
      </c>
      <c r="N14" s="266">
        <f>'Part-II'!K18</f>
        <v>495.87</v>
      </c>
      <c r="O14" s="266">
        <f t="shared" si="1"/>
        <v>6.999999999379725E-05</v>
      </c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</row>
    <row r="15" spans="1:43" s="253" customFormat="1" ht="18.75">
      <c r="A15" s="249">
        <v>10</v>
      </c>
      <c r="B15" s="263" t="s">
        <v>31</v>
      </c>
      <c r="C15" s="270">
        <v>6051</v>
      </c>
      <c r="D15" s="270">
        <v>0</v>
      </c>
      <c r="E15" s="271">
        <v>105.70000816399997</v>
      </c>
      <c r="F15" s="270">
        <v>61904</v>
      </c>
      <c r="G15" s="270">
        <v>0</v>
      </c>
      <c r="H15" s="271">
        <v>1062.607661836</v>
      </c>
      <c r="I15" s="272"/>
      <c r="J15" s="272"/>
      <c r="K15" s="272"/>
      <c r="L15" s="116"/>
      <c r="M15" s="265">
        <f>E15+H15</f>
        <v>1168.30767</v>
      </c>
      <c r="N15" s="266">
        <f>'Part-II'!K19</f>
        <v>1168.31</v>
      </c>
      <c r="O15" s="266">
        <f t="shared" si="1"/>
        <v>-0.002330000000029031</v>
      </c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</row>
    <row r="16" spans="1:44" s="269" customFormat="1" ht="18.75">
      <c r="A16" s="249">
        <v>11</v>
      </c>
      <c r="B16" s="263" t="s">
        <v>32</v>
      </c>
      <c r="C16" s="270">
        <v>3247</v>
      </c>
      <c r="D16" s="270">
        <v>0</v>
      </c>
      <c r="E16" s="271">
        <v>108.32707</v>
      </c>
      <c r="F16" s="270">
        <v>23143</v>
      </c>
      <c r="G16" s="270">
        <v>0</v>
      </c>
      <c r="H16" s="271">
        <v>435.50831</v>
      </c>
      <c r="I16" s="274"/>
      <c r="J16" s="274"/>
      <c r="K16" s="274"/>
      <c r="L16" s="116"/>
      <c r="M16" s="265">
        <f t="shared" si="0"/>
        <v>543.83538</v>
      </c>
      <c r="N16" s="266">
        <f>'Part-II'!K20</f>
        <v>543.84</v>
      </c>
      <c r="O16" s="266">
        <f t="shared" si="1"/>
        <v>-0.004620000000045366</v>
      </c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8"/>
    </row>
    <row r="17" spans="1:43" s="253" customFormat="1" ht="18.75">
      <c r="A17" s="249">
        <v>12</v>
      </c>
      <c r="B17" s="263" t="s">
        <v>33</v>
      </c>
      <c r="C17" s="270">
        <v>4331</v>
      </c>
      <c r="D17" s="270">
        <v>0</v>
      </c>
      <c r="E17" s="313">
        <v>41.34682</v>
      </c>
      <c r="F17" s="270">
        <v>51097</v>
      </c>
      <c r="G17" s="270">
        <v>0</v>
      </c>
      <c r="H17" s="271">
        <v>625.9550399999999</v>
      </c>
      <c r="I17" s="264"/>
      <c r="J17" s="264"/>
      <c r="K17" s="264"/>
      <c r="L17" s="116"/>
      <c r="M17" s="265">
        <f t="shared" si="0"/>
        <v>667.3018599999999</v>
      </c>
      <c r="N17" s="266">
        <f>'Part-II'!K21</f>
        <v>667.3</v>
      </c>
      <c r="O17" s="266">
        <f t="shared" si="1"/>
        <v>0.0018599999999651118</v>
      </c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</row>
    <row r="18" spans="1:43" s="253" customFormat="1" ht="18.75">
      <c r="A18" s="249">
        <v>13</v>
      </c>
      <c r="B18" s="263" t="s">
        <v>34</v>
      </c>
      <c r="C18" s="270">
        <v>4056</v>
      </c>
      <c r="D18" s="270">
        <v>0</v>
      </c>
      <c r="E18" s="271">
        <v>40.9540109054013</v>
      </c>
      <c r="F18" s="270">
        <v>59535</v>
      </c>
      <c r="G18" s="270">
        <v>0</v>
      </c>
      <c r="H18" s="271">
        <v>970.3469</v>
      </c>
      <c r="I18" s="274"/>
      <c r="J18" s="274"/>
      <c r="K18" s="274"/>
      <c r="L18" s="116"/>
      <c r="M18" s="265">
        <f t="shared" si="0"/>
        <v>1011.3009109054013</v>
      </c>
      <c r="N18" s="266">
        <f>'Part-II'!K22</f>
        <v>1011.3</v>
      </c>
      <c r="O18" s="266">
        <f t="shared" si="1"/>
        <v>0.0009109054013833884</v>
      </c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</row>
    <row r="19" spans="1:43" s="253" customFormat="1" ht="18.75">
      <c r="A19" s="249"/>
      <c r="B19" s="263" t="s">
        <v>142</v>
      </c>
      <c r="C19" s="270"/>
      <c r="D19" s="270"/>
      <c r="E19" s="271">
        <v>0</v>
      </c>
      <c r="F19" s="270"/>
      <c r="G19" s="270"/>
      <c r="H19" s="271">
        <v>86.41</v>
      </c>
      <c r="I19" s="274"/>
      <c r="J19" s="274"/>
      <c r="K19" s="274"/>
      <c r="L19" s="116"/>
      <c r="M19" s="265">
        <f t="shared" si="0"/>
        <v>86.41</v>
      </c>
      <c r="N19" s="266">
        <f>'Part-II'!K24</f>
        <v>86.41</v>
      </c>
      <c r="O19" s="266">
        <f t="shared" si="1"/>
        <v>0</v>
      </c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</row>
    <row r="20" spans="1:43" s="273" customFormat="1" ht="12.75" customHeight="1">
      <c r="A20" s="409" t="s">
        <v>5</v>
      </c>
      <c r="B20" s="409"/>
      <c r="C20" s="275">
        <f>SUM(C6:C18)</f>
        <v>95091</v>
      </c>
      <c r="D20" s="275">
        <f>SUM(D6:D18)</f>
        <v>2403</v>
      </c>
      <c r="E20" s="276">
        <f>SUM(E6:E19)+0.01</f>
        <v>2766.400929069401</v>
      </c>
      <c r="F20" s="275">
        <f>SUM(F6:F18)</f>
        <v>506564</v>
      </c>
      <c r="G20" s="275">
        <f>SUM(G6:G18)</f>
        <v>13121</v>
      </c>
      <c r="H20" s="276">
        <v>10953.680401835998</v>
      </c>
      <c r="I20" s="116"/>
      <c r="J20" s="116"/>
      <c r="K20" s="116"/>
      <c r="L20" s="116"/>
      <c r="M20" s="265">
        <f t="shared" si="0"/>
        <v>13720.0813309054</v>
      </c>
      <c r="N20" s="269">
        <f>SUM(N6:N19)</f>
        <v>13720.08</v>
      </c>
      <c r="O20" s="266">
        <f t="shared" si="1"/>
        <v>0.0013309053992998088</v>
      </c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</row>
    <row r="22" spans="3:11" ht="47.25" customHeight="1">
      <c r="C22" s="277"/>
      <c r="D22" s="277"/>
      <c r="E22" s="277"/>
      <c r="F22" s="277"/>
      <c r="G22" s="277"/>
      <c r="H22" s="277"/>
      <c r="I22" s="277"/>
      <c r="J22" s="277"/>
      <c r="K22" s="277"/>
    </row>
    <row r="23" spans="6:8" ht="19.5" customHeight="1">
      <c r="F23" s="407" t="s">
        <v>120</v>
      </c>
      <c r="G23" s="407"/>
      <c r="H23" s="407"/>
    </row>
    <row r="24" spans="6:13" ht="18" customHeight="1">
      <c r="F24" s="408" t="s">
        <v>121</v>
      </c>
      <c r="G24" s="408"/>
      <c r="H24" s="408"/>
      <c r="M24" s="278"/>
    </row>
    <row r="25" spans="6:10" ht="15">
      <c r="F25" s="408" t="s">
        <v>106</v>
      </c>
      <c r="G25" s="408"/>
      <c r="H25" s="408"/>
      <c r="J25" s="279"/>
    </row>
    <row r="26" spans="6:8" ht="12.75" customHeight="1">
      <c r="F26" s="408" t="s">
        <v>122</v>
      </c>
      <c r="G26" s="408"/>
      <c r="H26" s="408"/>
    </row>
    <row r="27" spans="6:8" ht="15">
      <c r="F27" s="408" t="s">
        <v>108</v>
      </c>
      <c r="G27" s="408"/>
      <c r="H27" s="408"/>
    </row>
  </sheetData>
  <sheetProtection/>
  <mergeCells count="14">
    <mergeCell ref="F23:H23"/>
    <mergeCell ref="F24:H24"/>
    <mergeCell ref="F25:H25"/>
    <mergeCell ref="F26:H26"/>
    <mergeCell ref="F27:H27"/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2014-05-05T23:04:58Z</cp:lastPrinted>
  <dcterms:created xsi:type="dcterms:W3CDTF">2008-06-03T10:00:46Z</dcterms:created>
  <dcterms:modified xsi:type="dcterms:W3CDTF">2014-05-05T23:07:12Z</dcterms:modified>
  <cp:category/>
  <cp:version/>
  <cp:contentType/>
  <cp:contentStatus/>
</cp:coreProperties>
</file>