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6">'bank &amp; po report'!$A$1:$H$21</definedName>
    <definedName name="_xlnm.Print_Area" localSheetId="0">'Part-I'!$A$1:$U$27</definedName>
    <definedName name="_xlnm.Print_Area" localSheetId="1">'Part-II'!$A$1:$Q$28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<sst xmlns="http://schemas.openxmlformats.org/spreadsheetml/2006/main" count="389" uniqueCount="148">
  <si>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</si>
  <si>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</si>
  <si>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</si>
  <si>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</si>
  <si>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</si>
  <si>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</si>
  <si>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</si>
  <si>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</si>
  <si>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</si>
  <si>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</si>
  <si>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</si>
  <si>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</si>
  <si>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</si>
  <si>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</si>
  <si>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</si>
  <si>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</si>
  <si>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</si>
  <si>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</si>
  <si>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</si>
  <si>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</si>
  <si>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</si>
  <si>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</si>
  <si>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</si>
  <si>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</si>
  <si>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</si>
  <si>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</si>
  <si>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</si>
  <si>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</si>
  <si>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</si>
  <si>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</si>
  <si>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</si>
  <si>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</si>
  <si>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</si>
  <si>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</si>
  <si>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</si>
  <si>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</si>
  <si>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</si>
  <si>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</si>
  <si>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</si>
  <si>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</si>
  <si>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</si>
  <si>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</si>
  <si>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</si>
  <si>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</si>
  <si>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</si>
  <si>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</si>
  <si>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</si>
  <si>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</si>
  <si>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</si>
  <si>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</si>
  <si>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</si>
  <si>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</si>
  <si>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</si>
  <si>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</si>
  <si>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</si>
  <si>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</si>
  <si>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</si>
  <si>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</si>
  <si>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</si>
  <si>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</si>
  <si>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</si>
  <si>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</si>
  <si>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</si>
  <si>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</si>
  <si>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</si>
  <si>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</si>
  <si>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</si>
  <si>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</si>
  <si>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</si>
  <si>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</si>
  <si>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</si>
  <si>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</si>
  <si>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</si>
  <si>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</si>
  <si>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</si>
  <si>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</si>
  <si>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</si>
  <si>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</si>
  <si>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</si>
  <si>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</si>
  <si>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</si>
  <si>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</si>
  <si>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</si>
  <si>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</si>
  <si>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</si>
  <si>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</si>
  <si>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</si>
  <si>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</si>
  <si>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</si>
  <si>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</si>
  <si>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</si>
  <si>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</si>
  <si>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</si>
  <si>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</si>
  <si>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</si>
  <si>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</si>
  <si>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</si>
  <si>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</si>
  <si>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</si>
  <si>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</si>
  <si>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</si>
  <si>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</si>
  <si>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</si>
  <si>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</si>
  <si>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</si>
  <si>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</si>
  <si>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</si>
  <si>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</si>
  <si>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</si>
  <si>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</si>
  <si>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</si>
  <si>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</si>
  <si>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</si>
  <si>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MGNREGS, Jalpaiguri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</si>
  <si>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</si>
  <si>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</si>
  <si>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</si>
  <si>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</si>
  <si>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</si>
  <si>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</si>
  <si>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</si>
  <si>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</si>
  <si>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</si>
  <si>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</si>
  <si>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</si>
  <si>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</si>
  <si>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</si>
  <si>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</si>
  <si>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</si>
  <si>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</si>
  <si>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</si>
  <si>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</si>
  <si>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</si>
  <si>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PER LABOUR</t>
  </si>
  <si>
    <t xml:space="preserve">Total Availability                 </t>
  </si>
  <si>
    <t>Total    (10+11+12+13+14)</t>
  </si>
  <si>
    <t>Malbazar</t>
  </si>
  <si>
    <t>Authorisation
of EFMS</t>
  </si>
  <si>
    <t>Part  -  I</t>
  </si>
  <si>
    <t>Actual O.B. as on 01.04.15</t>
  </si>
  <si>
    <t>District Nodal Officer</t>
  </si>
  <si>
    <t>Employment Generation Report for the month of  JULY 2015 (for the financial year 2015-16)</t>
  </si>
  <si>
    <t>Financial Performance Under NREGA During the year 2015-16 Up to the Month of JULY ' 2015</t>
  </si>
  <si>
    <t>Physical Performance Under NREGA During the year 2015-16 Up to the Month of JULY 2015</t>
  </si>
  <si>
    <t>Transparency Report Under NREGA During the year 2014-15 Up to the Month of JULY 2015</t>
  </si>
  <si>
    <t>FORMAT FOR MONTHLY PROGRESS REPORT - V-A (Capacity Building - Personnel Report for the Month of JULY 2015)</t>
  </si>
  <si>
    <t>FORMAT FOR MONTHLY PROGRESS REPORT - V-B (Capacity Building - Training Report for the Month of JULY  2015)</t>
  </si>
  <si>
    <t>JULY 2015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</si>
</sst>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b/>
      <i/>
      <sz val="11"/>
      <name val="Trebuchet MS"/>
      <family val="2"/>
    </font>
    <font>
      <b/>
      <u val="sing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6"/>
      <color indexed="10"/>
      <name val="CG Omega"/>
      <family val="2"/>
    </font>
    <font>
      <b/>
      <sz val="14"/>
      <color indexed="10"/>
      <name val="Lucida Bright"/>
      <family val="1"/>
    </font>
    <font>
      <b/>
      <sz val="16"/>
      <color indexed="8"/>
      <name val="Lucida Bright"/>
      <family val="1"/>
    </font>
    <font>
      <b/>
      <sz val="18"/>
      <color indexed="8"/>
      <name val="Lucida Bright"/>
      <family val="1"/>
    </font>
    <font>
      <u val="single"/>
      <sz val="12"/>
      <color indexed="8"/>
      <name val="Book Antiqua"/>
      <family val="1"/>
    </font>
    <font>
      <sz val="14"/>
      <color indexed="8"/>
      <name val="Copperplate Gothic Light"/>
      <family val="2"/>
    </font>
    <font>
      <sz val="12"/>
      <color indexed="8"/>
      <name val="Book Antiqua"/>
      <family val="1"/>
    </font>
    <font>
      <sz val="16"/>
      <color indexed="8"/>
      <name val="Arial"/>
      <family val="2"/>
    </font>
    <font>
      <sz val="16"/>
      <color indexed="8"/>
      <name val="Arial Narrow"/>
      <family val="2"/>
    </font>
    <font>
      <b/>
      <sz val="9"/>
      <color indexed="8"/>
      <name val="Arial Black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Lucida Bright"/>
      <family val="1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4"/>
      <color indexed="8"/>
      <name val="Belwe Lt BT"/>
      <family val="1"/>
    </font>
    <font>
      <sz val="10"/>
      <color indexed="8"/>
      <name val="Bodoni Bd BT"/>
      <family val="1"/>
    </font>
    <font>
      <sz val="14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sz val="16"/>
      <color rgb="FFFF0000"/>
      <name val="CG Omega"/>
      <family val="2"/>
    </font>
    <font>
      <b/>
      <sz val="14"/>
      <color rgb="FFFF0000"/>
      <name val="Lucida Bright"/>
      <family val="1"/>
    </font>
    <font>
      <b/>
      <sz val="16"/>
      <color theme="1"/>
      <name val="Lucida Bright"/>
      <family val="1"/>
    </font>
    <font>
      <b/>
      <sz val="18"/>
      <color theme="1"/>
      <name val="Lucida Bright"/>
      <family val="1"/>
    </font>
    <font>
      <u val="single"/>
      <sz val="12"/>
      <color theme="1"/>
      <name val="Book Antiqua"/>
      <family val="1"/>
    </font>
    <font>
      <sz val="14"/>
      <color theme="1"/>
      <name val="Copperplate Gothic Light"/>
      <family val="2"/>
    </font>
    <font>
      <sz val="12"/>
      <color theme="1"/>
      <name val="Book Antiqua"/>
      <family val="1"/>
    </font>
    <font>
      <sz val="16"/>
      <color theme="1"/>
      <name val="Arial"/>
      <family val="2"/>
    </font>
    <font>
      <sz val="16"/>
      <color theme="1"/>
      <name val="Arial Narrow"/>
      <family val="2"/>
    </font>
    <font>
      <b/>
      <sz val="9"/>
      <color theme="1"/>
      <name val="Arial Black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Lucida Bright"/>
      <family val="1"/>
    </font>
    <font>
      <sz val="11"/>
      <color theme="1"/>
      <name val="Bookman Old Style"/>
      <family val="1"/>
    </font>
    <font>
      <sz val="11"/>
      <color theme="1"/>
      <name val="CG Omega"/>
      <family val="2"/>
    </font>
    <font>
      <sz val="14"/>
      <color theme="1"/>
      <name val="Belwe Lt BT"/>
      <family val="1"/>
    </font>
    <font>
      <sz val="10"/>
      <color theme="1"/>
      <name val="Bodoni Bd BT"/>
      <family val="1"/>
    </font>
    <font>
      <sz val="14"/>
      <color theme="1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6" fillId="14" borderId="0" applyNumberFormat="0" applyBorder="0" applyAlignment="0" applyProtection="0"/>
    <xf numFmtId="0" fontId="156" fillId="15" borderId="0" applyNumberFormat="0" applyBorder="0" applyAlignment="0" applyProtection="0"/>
    <xf numFmtId="0" fontId="156" fillId="16" borderId="0" applyNumberFormat="0" applyBorder="0" applyAlignment="0" applyProtection="0"/>
    <xf numFmtId="0" fontId="156" fillId="17" borderId="0" applyNumberFormat="0" applyBorder="0" applyAlignment="0" applyProtection="0"/>
    <xf numFmtId="0" fontId="156" fillId="18" borderId="0" applyNumberFormat="0" applyBorder="0" applyAlignment="0" applyProtection="0"/>
    <xf numFmtId="0" fontId="156" fillId="19" borderId="0" applyNumberFormat="0" applyBorder="0" applyAlignment="0" applyProtection="0"/>
    <xf numFmtId="0" fontId="156" fillId="20" borderId="0" applyNumberFormat="0" applyBorder="0" applyAlignment="0" applyProtection="0"/>
    <xf numFmtId="0" fontId="156" fillId="21" borderId="0" applyNumberFormat="0" applyBorder="0" applyAlignment="0" applyProtection="0"/>
    <xf numFmtId="0" fontId="156" fillId="22" borderId="0" applyNumberFormat="0" applyBorder="0" applyAlignment="0" applyProtection="0"/>
    <xf numFmtId="0" fontId="156" fillId="23" borderId="0" applyNumberFormat="0" applyBorder="0" applyAlignment="0" applyProtection="0"/>
    <xf numFmtId="0" fontId="156" fillId="24" borderId="0" applyNumberFormat="0" applyBorder="0" applyAlignment="0" applyProtection="0"/>
    <xf numFmtId="0" fontId="156" fillId="25" borderId="0" applyNumberFormat="0" applyBorder="0" applyAlignment="0" applyProtection="0"/>
    <xf numFmtId="0" fontId="157" fillId="26" borderId="0" applyNumberFormat="0" applyBorder="0" applyAlignment="0" applyProtection="0"/>
    <xf numFmtId="0" fontId="158" fillId="27" borderId="1" applyNumberFormat="0" applyAlignment="0" applyProtection="0"/>
    <xf numFmtId="0" fontId="15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69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</cellStyleXfs>
  <cellXfs count="425">
    <xf numFmtId="0" fontId="0" fillId="0" borderId="0" xfId="0" applyFont="1" applyAlignment="1">
      <alignment/>
    </xf>
    <xf numFmtId="0" fontId="10" fillId="0" borderId="0" xfId="58" applyFont="1">
      <alignment/>
      <protection/>
    </xf>
    <xf numFmtId="0" fontId="3" fillId="0" borderId="0" xfId="64" applyFont="1" applyAlignment="1">
      <alignment/>
      <protection/>
    </xf>
    <xf numFmtId="0" fontId="9" fillId="0" borderId="0" xfId="64" applyFont="1">
      <alignment/>
      <protection/>
    </xf>
    <xf numFmtId="0" fontId="44" fillId="0" borderId="0" xfId="64" applyFont="1">
      <alignment/>
      <protection/>
    </xf>
    <xf numFmtId="0" fontId="9" fillId="0" borderId="0" xfId="64" applyFont="1" applyAlignment="1">
      <alignment/>
      <protection/>
    </xf>
    <xf numFmtId="0" fontId="4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46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0" fontId="48" fillId="0" borderId="0" xfId="64" applyFont="1">
      <alignment/>
      <protection/>
    </xf>
    <xf numFmtId="0" fontId="17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22" fillId="0" borderId="10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9" fillId="0" borderId="0" xfId="64" applyFont="1" applyAlignment="1">
      <alignment horizontal="center" vertical="center" textRotation="90"/>
      <protection/>
    </xf>
    <xf numFmtId="2" fontId="9" fillId="0" borderId="0" xfId="64" applyNumberFormat="1" applyFont="1" applyBorder="1" applyAlignment="1">
      <alignment horizontal="center" vertical="center" textRotation="90"/>
      <protection/>
    </xf>
    <xf numFmtId="0" fontId="4" fillId="0" borderId="0" xfId="64" applyFont="1">
      <alignment/>
      <protection/>
    </xf>
    <xf numFmtId="1" fontId="6" fillId="0" borderId="0" xfId="64" applyNumberFormat="1" applyFont="1">
      <alignment/>
      <protection/>
    </xf>
    <xf numFmtId="1" fontId="4" fillId="0" borderId="0" xfId="64" applyNumberFormat="1" applyFont="1">
      <alignment/>
      <protection/>
    </xf>
    <xf numFmtId="0" fontId="2" fillId="0" borderId="0" xfId="63">
      <alignment/>
      <protection/>
    </xf>
    <xf numFmtId="0" fontId="51" fillId="0" borderId="0" xfId="63" applyFont="1" applyAlignment="1">
      <alignment horizontal="right" vertical="center"/>
      <protection/>
    </xf>
    <xf numFmtId="0" fontId="30" fillId="0" borderId="0" xfId="63" applyFont="1">
      <alignment/>
      <protection/>
    </xf>
    <xf numFmtId="0" fontId="19" fillId="0" borderId="0" xfId="62" applyFont="1">
      <alignment/>
      <protection/>
    </xf>
    <xf numFmtId="0" fontId="31" fillId="0" borderId="0" xfId="63" applyFont="1" applyAlignment="1">
      <alignment vertical="center"/>
      <protection/>
    </xf>
    <xf numFmtId="0" fontId="31" fillId="0" borderId="0" xfId="63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3" applyFont="1" applyAlignment="1">
      <alignment horizontal="left" vertical="center"/>
      <protection/>
    </xf>
    <xf numFmtId="0" fontId="36" fillId="0" borderId="0" xfId="63" applyFont="1">
      <alignment/>
      <protection/>
    </xf>
    <xf numFmtId="0" fontId="37" fillId="33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34" borderId="10" xfId="63" applyFont="1" applyFill="1" applyBorder="1" applyAlignment="1">
      <alignment horizontal="center" vertical="center" wrapText="1"/>
      <protection/>
    </xf>
    <xf numFmtId="0" fontId="35" fillId="0" borderId="0" xfId="63" applyFont="1">
      <alignment/>
      <protection/>
    </xf>
    <xf numFmtId="0" fontId="38" fillId="0" borderId="10" xfId="63" applyFont="1" applyBorder="1" applyAlignment="1">
      <alignment horizontal="center" vertical="center"/>
      <protection/>
    </xf>
    <xf numFmtId="0" fontId="38" fillId="33" borderId="10" xfId="63" applyFont="1" applyFill="1" applyBorder="1" applyAlignment="1">
      <alignment horizontal="center" vertical="center"/>
      <protection/>
    </xf>
    <xf numFmtId="0" fontId="38" fillId="34" borderId="10" xfId="63" applyFont="1" applyFill="1" applyBorder="1" applyAlignment="1">
      <alignment horizontal="center" vertical="center"/>
      <protection/>
    </xf>
    <xf numFmtId="0" fontId="39" fillId="0" borderId="0" xfId="63" applyFont="1">
      <alignment/>
      <protection/>
    </xf>
    <xf numFmtId="0" fontId="33" fillId="0" borderId="10" xfId="63" applyFont="1" applyBorder="1" applyAlignment="1">
      <alignment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33" borderId="10" xfId="63" applyFont="1" applyFill="1" applyBorder="1" applyAlignment="1">
      <alignment horizontal="center" vertical="center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54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3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wrapText="1"/>
      <protection/>
    </xf>
    <xf numFmtId="0" fontId="20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vertical="center" wrapText="1"/>
      <protection/>
    </xf>
    <xf numFmtId="0" fontId="41" fillId="0" borderId="0" xfId="63" applyFont="1" applyAlignment="1">
      <alignment horizontal="right" vertical="center"/>
      <protection/>
    </xf>
    <xf numFmtId="0" fontId="3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Alignment="1">
      <alignment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37" fillId="36" borderId="10" xfId="63" applyFont="1" applyFill="1" applyBorder="1" applyAlignment="1">
      <alignment horizontal="center" vertical="center" wrapText="1"/>
      <protection/>
    </xf>
    <xf numFmtId="0" fontId="37" fillId="35" borderId="10" xfId="63" applyFont="1" applyFill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0" fontId="38" fillId="0" borderId="0" xfId="63" applyFont="1">
      <alignment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56" fillId="36" borderId="10" xfId="63" applyFont="1" applyFill="1" applyBorder="1" applyAlignment="1">
      <alignment horizontal="center" vertical="center" textRotation="90" wrapText="1"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6" fillId="34" borderId="10" xfId="63" applyFont="1" applyFill="1" applyBorder="1" applyAlignment="1">
      <alignment horizontal="center" vertical="center" textRotation="90" wrapText="1"/>
      <protection/>
    </xf>
    <xf numFmtId="0" fontId="56" fillId="0" borderId="0" xfId="63" applyFont="1" applyAlignment="1">
      <alignment horizontal="center" vertical="center" wrapText="1"/>
      <protection/>
    </xf>
    <xf numFmtId="0" fontId="32" fillId="0" borderId="12" xfId="63" applyFont="1" applyBorder="1" applyAlignment="1">
      <alignment vertical="center" wrapText="1"/>
      <protection/>
    </xf>
    <xf numFmtId="0" fontId="32" fillId="0" borderId="0" xfId="63" applyFont="1" applyBorder="1" applyAlignment="1">
      <alignment vertical="center" wrapText="1"/>
      <protection/>
    </xf>
    <xf numFmtId="0" fontId="32" fillId="0" borderId="0" xfId="63" applyFont="1" applyAlignment="1">
      <alignment vertical="center" wrapText="1"/>
      <protection/>
    </xf>
    <xf numFmtId="0" fontId="32" fillId="0" borderId="0" xfId="63" applyFont="1" applyAlignment="1">
      <alignment horizontal="center" wrapText="1"/>
      <protection/>
    </xf>
    <xf numFmtId="10" fontId="6" fillId="0" borderId="0" xfId="67" applyNumberFormat="1" applyFont="1" applyAlignment="1">
      <alignment/>
    </xf>
    <xf numFmtId="2" fontId="9" fillId="0" borderId="0" xfId="64" applyNumberFormat="1" applyFont="1" applyAlignment="1">
      <alignment horizontal="center" vertical="center" textRotation="90"/>
      <protection/>
    </xf>
    <xf numFmtId="186" fontId="9" fillId="0" borderId="0" xfId="64" applyNumberFormat="1" applyFont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 wrapText="1"/>
      <protection/>
    </xf>
    <xf numFmtId="210" fontId="4" fillId="0" borderId="0" xfId="64" applyNumberFormat="1" applyFont="1" applyBorder="1" applyAlignment="1">
      <alignment vertical="center" textRotation="90"/>
      <protection/>
    </xf>
    <xf numFmtId="1" fontId="9" fillId="0" borderId="0" xfId="64" applyNumberFormat="1" applyFont="1" applyBorder="1" applyAlignment="1">
      <alignment horizontal="center" vertical="center" textRotation="90"/>
      <protection/>
    </xf>
    <xf numFmtId="210" fontId="4" fillId="0" borderId="0" xfId="64" applyNumberFormat="1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4" fillId="35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54" fillId="34" borderId="0" xfId="63" applyFont="1" applyFill="1" applyBorder="1" applyAlignment="1">
      <alignment horizontal="center" vertical="center"/>
      <protection/>
    </xf>
    <xf numFmtId="0" fontId="77" fillId="0" borderId="10" xfId="63" applyFont="1" applyBorder="1" applyAlignment="1">
      <alignment horizontal="center" vertical="center" wrapText="1"/>
      <protection/>
    </xf>
    <xf numFmtId="210" fontId="4" fillId="0" borderId="0" xfId="64" applyNumberFormat="1" applyFont="1" applyBorder="1" applyAlignment="1">
      <alignment vertical="center"/>
      <protection/>
    </xf>
    <xf numFmtId="0" fontId="9" fillId="0" borderId="10" xfId="64" applyFont="1" applyFill="1" applyBorder="1" applyAlignment="1">
      <alignment horizontal="center" vertical="center" textRotation="90"/>
      <protection/>
    </xf>
    <xf numFmtId="0" fontId="9" fillId="35" borderId="10" xfId="64" applyFont="1" applyFill="1" applyBorder="1" applyAlignment="1">
      <alignment horizontal="center" vertical="center" textRotation="90" wrapText="1"/>
      <protection/>
    </xf>
    <xf numFmtId="214" fontId="9" fillId="0" borderId="0" xfId="64" applyNumberFormat="1" applyFont="1" applyAlignment="1">
      <alignment horizontal="center" vertical="center" textRotation="90"/>
      <protection/>
    </xf>
    <xf numFmtId="210" fontId="101" fillId="35" borderId="10" xfId="64" applyNumberFormat="1" applyFont="1" applyFill="1" applyBorder="1" applyAlignment="1">
      <alignment vertical="center" textRotation="90"/>
      <protection/>
    </xf>
    <xf numFmtId="2" fontId="101" fillId="35" borderId="10" xfId="64" applyNumberFormat="1" applyFont="1" applyFill="1" applyBorder="1" applyAlignment="1">
      <alignment horizontal="center" vertical="center" textRotation="90"/>
      <protection/>
    </xf>
    <xf numFmtId="2" fontId="101" fillId="0" borderId="10" xfId="64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86" fillId="0" borderId="13" xfId="58" applyFont="1" applyFill="1" applyBorder="1" applyAlignment="1">
      <alignment horizontal="center" vertical="center" wrapText="1"/>
      <protection/>
    </xf>
    <xf numFmtId="2" fontId="6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7" fillId="0" borderId="13" xfId="58" applyFont="1" applyFill="1" applyBorder="1" applyAlignment="1">
      <alignment horizontal="center" vertical="center" wrapText="1"/>
      <protection/>
    </xf>
    <xf numFmtId="0" fontId="85" fillId="0" borderId="13" xfId="58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0" xfId="58" applyFont="1" applyFill="1" applyAlignment="1">
      <alignment/>
      <protection/>
    </xf>
    <xf numFmtId="0" fontId="40" fillId="0" borderId="0" xfId="58" applyFont="1" applyFill="1" applyAlignment="1">
      <alignment horizontal="center"/>
      <protection/>
    </xf>
    <xf numFmtId="0" fontId="65" fillId="0" borderId="0" xfId="58" applyFont="1" applyFill="1" applyAlignment="1">
      <alignment horizontal="center"/>
      <protection/>
    </xf>
    <xf numFmtId="0" fontId="66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186" fontId="44" fillId="0" borderId="0" xfId="58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1" fontId="108" fillId="0" borderId="0" xfId="0" applyNumberFormat="1" applyFont="1" applyFill="1" applyBorder="1" applyAlignment="1">
      <alignment horizontal="center" vertical="center"/>
    </xf>
    <xf numFmtId="214" fontId="4" fillId="0" borderId="0" xfId="64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8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vertical="center"/>
    </xf>
    <xf numFmtId="1" fontId="107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9" fillId="0" borderId="0" xfId="58" applyFont="1" applyFill="1" applyAlignment="1">
      <alignment horizontal="center" vertical="center" wrapText="1"/>
      <protection/>
    </xf>
    <xf numFmtId="0" fontId="71" fillId="0" borderId="0" xfId="58" applyFont="1" applyFill="1" applyAlignment="1">
      <alignment horizontal="center" vertical="center" wrapText="1"/>
      <protection/>
    </xf>
    <xf numFmtId="212" fontId="6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63" fillId="0" borderId="0" xfId="58" applyFont="1" applyFill="1" applyAlignment="1">
      <alignment horizontal="center" vertical="center" wrapText="1"/>
      <protection/>
    </xf>
    <xf numFmtId="214" fontId="48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73" fillId="0" borderId="10" xfId="58" applyFont="1" applyFill="1" applyBorder="1" applyAlignment="1">
      <alignment horizontal="center" vertical="center" wrapText="1"/>
      <protection/>
    </xf>
    <xf numFmtId="186" fontId="173" fillId="0" borderId="0" xfId="58" applyNumberFormat="1" applyFont="1" applyFill="1" applyBorder="1" applyAlignment="1">
      <alignment horizontal="center" vertical="center" wrapText="1"/>
      <protection/>
    </xf>
    <xf numFmtId="0" fontId="173" fillId="0" borderId="0" xfId="58" applyFont="1" applyFill="1" applyBorder="1" applyAlignment="1">
      <alignment horizontal="center" vertical="center" wrapText="1"/>
      <protection/>
    </xf>
    <xf numFmtId="214" fontId="173" fillId="0" borderId="0" xfId="58" applyNumberFormat="1" applyFont="1" applyFill="1" applyBorder="1" applyAlignment="1">
      <alignment horizontal="center" vertical="center" wrapText="1"/>
      <protection/>
    </xf>
    <xf numFmtId="0" fontId="174" fillId="0" borderId="0" xfId="58" applyFont="1" applyFill="1" applyBorder="1" applyAlignment="1">
      <alignment horizontal="center" vertical="center" wrapText="1"/>
      <protection/>
    </xf>
    <xf numFmtId="186" fontId="175" fillId="0" borderId="0" xfId="58" applyNumberFormat="1" applyFont="1" applyFill="1" applyBorder="1" applyAlignment="1">
      <alignment horizontal="center" vertical="center" wrapText="1"/>
      <protection/>
    </xf>
    <xf numFmtId="210" fontId="175" fillId="0" borderId="10" xfId="58" applyNumberFormat="1" applyFont="1" applyFill="1" applyBorder="1" applyAlignment="1">
      <alignment horizontal="center" vertical="center" wrapText="1"/>
      <protection/>
    </xf>
    <xf numFmtId="0" fontId="175" fillId="0" borderId="0" xfId="58" applyFont="1" applyFill="1" applyBorder="1" applyAlignment="1">
      <alignment horizontal="center" vertical="center" wrapText="1"/>
      <protection/>
    </xf>
    <xf numFmtId="214" fontId="174" fillId="0" borderId="0" xfId="58" applyNumberFormat="1" applyFont="1" applyFill="1" applyBorder="1" applyAlignment="1">
      <alignment horizontal="center" vertical="center" wrapText="1"/>
      <protection/>
    </xf>
    <xf numFmtId="0" fontId="174" fillId="0" borderId="10" xfId="58" applyFont="1" applyFill="1" applyBorder="1" applyAlignment="1">
      <alignment horizontal="center" vertical="center" wrapText="1"/>
      <protection/>
    </xf>
    <xf numFmtId="214" fontId="175" fillId="0" borderId="0" xfId="58" applyNumberFormat="1" applyFont="1" applyFill="1" applyBorder="1" applyAlignment="1">
      <alignment horizontal="center" vertical="center" wrapText="1"/>
      <protection/>
    </xf>
    <xf numFmtId="0" fontId="175" fillId="0" borderId="10" xfId="58" applyFont="1" applyFill="1" applyBorder="1" applyAlignment="1">
      <alignment horizontal="center" vertical="center" wrapText="1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212" fontId="176" fillId="0" borderId="0" xfId="58" applyNumberFormat="1" applyFont="1" applyFill="1" applyAlignment="1">
      <alignment horizontal="center" vertical="center" wrapText="1"/>
      <protection/>
    </xf>
    <xf numFmtId="0" fontId="176" fillId="0" borderId="0" xfId="58" applyFont="1" applyFill="1" applyAlignment="1">
      <alignment horizontal="center" vertical="center" wrapText="1"/>
      <protection/>
    </xf>
    <xf numFmtId="214" fontId="176" fillId="0" borderId="0" xfId="58" applyNumberFormat="1" applyFont="1" applyFill="1" applyAlignment="1">
      <alignment horizontal="center" vertical="center" wrapText="1"/>
      <protection/>
    </xf>
    <xf numFmtId="186" fontId="174" fillId="0" borderId="0" xfId="58" applyNumberFormat="1" applyFont="1" applyFill="1" applyAlignment="1">
      <alignment horizontal="center" vertical="center" wrapText="1"/>
      <protection/>
    </xf>
    <xf numFmtId="0" fontId="176" fillId="0" borderId="0" xfId="58" applyFont="1" applyFill="1" applyBorder="1" applyAlignment="1">
      <alignment horizontal="center" vertical="center" wrapText="1"/>
      <protection/>
    </xf>
    <xf numFmtId="214" fontId="176" fillId="0" borderId="0" xfId="58" applyNumberFormat="1" applyFont="1" applyFill="1" applyBorder="1" applyAlignment="1">
      <alignment horizontal="center" vertical="center" wrapText="1"/>
      <protection/>
    </xf>
    <xf numFmtId="212" fontId="63" fillId="0" borderId="0" xfId="58" applyNumberFormat="1" applyFont="1" applyFill="1" applyAlignment="1">
      <alignment horizontal="center" vertical="center" wrapText="1"/>
      <protection/>
    </xf>
    <xf numFmtId="186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214" fontId="99" fillId="0" borderId="0" xfId="0" applyNumberFormat="1" applyFont="1" applyFill="1" applyBorder="1" applyAlignment="1">
      <alignment horizontal="center" vertical="center" wrapText="1"/>
    </xf>
    <xf numFmtId="212" fontId="11" fillId="0" borderId="0" xfId="58" applyNumberFormat="1" applyFont="1" applyFill="1" applyAlignment="1">
      <alignment horizontal="center" vertical="center" wrapText="1"/>
      <protection/>
    </xf>
    <xf numFmtId="214" fontId="11" fillId="0" borderId="0" xfId="58" applyNumberFormat="1" applyFont="1" applyFill="1" applyAlignment="1">
      <alignment horizontal="center" vertical="center" wrapText="1"/>
      <protection/>
    </xf>
    <xf numFmtId="186" fontId="63" fillId="0" borderId="0" xfId="58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8" applyNumberFormat="1" applyFont="1" applyFill="1" applyBorder="1" applyAlignment="1">
      <alignment horizontal="center" vertical="center" wrapText="1"/>
      <protection/>
    </xf>
    <xf numFmtId="212" fontId="11" fillId="0" borderId="0" xfId="58" applyNumberFormat="1" applyFont="1" applyFill="1" applyBorder="1" applyAlignment="1">
      <alignment horizontal="center" vertical="center" wrapText="1"/>
      <protection/>
    </xf>
    <xf numFmtId="188" fontId="13" fillId="0" borderId="0" xfId="5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71" fillId="0" borderId="0" xfId="58" applyFont="1" applyFill="1" applyBorder="1" applyAlignment="1">
      <alignment horizontal="center" vertical="center" wrapText="1"/>
      <protection/>
    </xf>
    <xf numFmtId="189" fontId="71" fillId="0" borderId="0" xfId="58" applyNumberFormat="1" applyFont="1" applyFill="1" applyAlignment="1">
      <alignment horizontal="center" vertical="center" wrapText="1"/>
      <protection/>
    </xf>
    <xf numFmtId="9" fontId="63" fillId="0" borderId="0" xfId="67" applyFont="1" applyFill="1" applyAlignment="1">
      <alignment horizontal="center" vertical="center" wrapText="1"/>
    </xf>
    <xf numFmtId="2" fontId="13" fillId="0" borderId="0" xfId="58" applyNumberFormat="1" applyFont="1" applyFill="1" applyBorder="1" applyAlignment="1">
      <alignment horizontal="center" vertical="center" wrapText="1"/>
      <protection/>
    </xf>
    <xf numFmtId="2" fontId="70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214" fontId="13" fillId="0" borderId="0" xfId="58" applyNumberFormat="1" applyFont="1" applyFill="1" applyBorder="1" applyAlignment="1">
      <alignment horizontal="center" vertical="center" wrapText="1"/>
      <protection/>
    </xf>
    <xf numFmtId="214" fontId="173" fillId="0" borderId="1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8" applyNumberFormat="1" applyFont="1" applyFill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0" fillId="35" borderId="0" xfId="64" applyNumberFormat="1" applyFont="1" applyFill="1" applyBorder="1" applyAlignment="1">
      <alignment vertical="center" textRotation="90"/>
      <protection/>
    </xf>
    <xf numFmtId="2" fontId="111" fillId="0" borderId="0" xfId="64" applyNumberFormat="1" applyFont="1" applyAlignment="1">
      <alignment horizontal="center" vertical="center" textRotation="90"/>
      <protection/>
    </xf>
    <xf numFmtId="0" fontId="0" fillId="0" borderId="0" xfId="0" applyFill="1" applyAlignment="1">
      <alignment horizontal="center" vertical="center" wrapText="1"/>
    </xf>
    <xf numFmtId="0" fontId="99" fillId="0" borderId="10" xfId="58" applyFont="1" applyFill="1" applyBorder="1" applyAlignment="1">
      <alignment horizontal="center" vertical="center" wrapText="1"/>
      <protection/>
    </xf>
    <xf numFmtId="0" fontId="112" fillId="0" borderId="10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214" fontId="177" fillId="0" borderId="10" xfId="58" applyNumberFormat="1" applyFont="1" applyFill="1" applyBorder="1" applyAlignment="1">
      <alignment horizontal="center" vertical="center" wrapText="1"/>
      <protection/>
    </xf>
    <xf numFmtId="216" fontId="4" fillId="0" borderId="0" xfId="64" applyNumberFormat="1" applyFont="1" applyBorder="1" applyAlignment="1">
      <alignment vertical="center"/>
      <protection/>
    </xf>
    <xf numFmtId="216" fontId="9" fillId="0" borderId="0" xfId="64" applyNumberFormat="1" applyFont="1" applyAlignment="1">
      <alignment horizontal="center" vertical="center" textRotation="90"/>
      <protection/>
    </xf>
    <xf numFmtId="214" fontId="178" fillId="0" borderId="10" xfId="0" applyNumberFormat="1" applyFont="1" applyFill="1" applyBorder="1" applyAlignment="1">
      <alignment horizontal="center" vertical="center" wrapText="1"/>
    </xf>
    <xf numFmtId="0" fontId="104" fillId="0" borderId="10" xfId="60" applyFont="1" applyFill="1" applyBorder="1" applyAlignment="1">
      <alignment horizontal="center" vertical="center"/>
      <protection/>
    </xf>
    <xf numFmtId="214" fontId="42" fillId="0" borderId="0" xfId="0" applyNumberFormat="1" applyFont="1" applyFill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58" applyFont="1" applyFill="1" applyBorder="1" applyAlignment="1">
      <alignment horizontal="left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214" fontId="101" fillId="35" borderId="10" xfId="64" applyNumberFormat="1" applyFont="1" applyFill="1" applyBorder="1" applyAlignment="1">
      <alignment vertical="center" textRotation="90"/>
      <protection/>
    </xf>
    <xf numFmtId="216" fontId="75" fillId="0" borderId="10" xfId="0" applyNumberFormat="1" applyFont="1" applyFill="1" applyBorder="1" applyAlignment="1">
      <alignment horizontal="center" vertical="center" wrapText="1"/>
    </xf>
    <xf numFmtId="1" fontId="104" fillId="0" borderId="10" xfId="58" applyNumberFormat="1" applyFont="1" applyFill="1" applyBorder="1" applyAlignment="1">
      <alignment horizontal="center" vertical="center"/>
      <protection/>
    </xf>
    <xf numFmtId="0" fontId="104" fillId="0" borderId="10" xfId="58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2" fontId="102" fillId="0" borderId="10" xfId="0" applyNumberFormat="1" applyFont="1" applyFill="1" applyBorder="1" applyAlignment="1">
      <alignment horizontal="center" vertical="center" wrapText="1"/>
    </xf>
    <xf numFmtId="2" fontId="103" fillId="0" borderId="1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14" fontId="72" fillId="0" borderId="10" xfId="58" applyNumberFormat="1" applyFont="1" applyFill="1" applyBorder="1" applyAlignment="1">
      <alignment horizontal="center" vertical="center" wrapText="1"/>
      <protection/>
    </xf>
    <xf numFmtId="210" fontId="173" fillId="0" borderId="10" xfId="58" applyNumberFormat="1" applyFont="1" applyFill="1" applyBorder="1" applyAlignment="1">
      <alignment horizontal="center" vertical="center" wrapText="1"/>
      <protection/>
    </xf>
    <xf numFmtId="214" fontId="15" fillId="0" borderId="10" xfId="58" applyNumberFormat="1" applyFont="1" applyFill="1" applyBorder="1" applyAlignment="1">
      <alignment horizontal="center" vertical="center" wrapText="1"/>
      <protection/>
    </xf>
    <xf numFmtId="1" fontId="105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173" fillId="0" borderId="14" xfId="58" applyFont="1" applyFill="1" applyBorder="1" applyAlignment="1">
      <alignment horizontal="center" vertical="center" wrapText="1"/>
      <protection/>
    </xf>
    <xf numFmtId="0" fontId="72" fillId="0" borderId="0" xfId="58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179" fillId="0" borderId="10" xfId="0" applyFont="1" applyFill="1" applyBorder="1" applyAlignment="1">
      <alignment horizontal="center" vertical="center" wrapText="1"/>
    </xf>
    <xf numFmtId="216" fontId="76" fillId="0" borderId="10" xfId="0" applyNumberFormat="1" applyFont="1" applyFill="1" applyBorder="1" applyAlignment="1">
      <alignment horizontal="center" vertical="center" wrapText="1"/>
    </xf>
    <xf numFmtId="0" fontId="180" fillId="0" borderId="10" xfId="0" applyFont="1" applyFill="1" applyBorder="1" applyAlignment="1">
      <alignment horizontal="center" vertical="center" wrapText="1"/>
    </xf>
    <xf numFmtId="216" fontId="179" fillId="0" borderId="10" xfId="0" applyNumberFormat="1" applyFont="1" applyFill="1" applyBorder="1" applyAlignment="1">
      <alignment horizontal="center" vertical="center" wrapText="1"/>
    </xf>
    <xf numFmtId="216" fontId="180" fillId="0" borderId="10" xfId="0" applyNumberFormat="1" applyFont="1" applyFill="1" applyBorder="1" applyAlignment="1">
      <alignment horizontal="center" vertical="center" wrapText="1"/>
    </xf>
    <xf numFmtId="214" fontId="179" fillId="0" borderId="10" xfId="0" applyNumberFormat="1" applyFont="1" applyFill="1" applyBorder="1" applyAlignment="1">
      <alignment horizontal="center" vertical="center" wrapText="1"/>
    </xf>
    <xf numFmtId="210" fontId="179" fillId="0" borderId="10" xfId="0" applyNumberFormat="1" applyFont="1" applyFill="1" applyBorder="1" applyAlignment="1">
      <alignment horizontal="center" vertical="center" wrapText="1"/>
    </xf>
    <xf numFmtId="214" fontId="179" fillId="0" borderId="0" xfId="0" applyNumberFormat="1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81" fillId="0" borderId="0" xfId="58" applyFont="1" applyFill="1" applyAlignment="1">
      <alignment/>
      <protection/>
    </xf>
    <xf numFmtId="0" fontId="182" fillId="0" borderId="0" xfId="58" applyFont="1" applyFill="1" applyAlignment="1">
      <alignment horizontal="center"/>
      <protection/>
    </xf>
    <xf numFmtId="0" fontId="183" fillId="0" borderId="0" xfId="58" applyFont="1" applyFill="1" applyAlignment="1">
      <alignment horizontal="center"/>
      <protection/>
    </xf>
    <xf numFmtId="214" fontId="184" fillId="0" borderId="0" xfId="0" applyNumberFormat="1" applyFont="1" applyFill="1" applyBorder="1" applyAlignment="1">
      <alignment horizontal="center" vertical="center" wrapText="1"/>
    </xf>
    <xf numFmtId="0" fontId="185" fillId="0" borderId="10" xfId="0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horizontal="center" vertical="center" wrapText="1"/>
    </xf>
    <xf numFmtId="1" fontId="186" fillId="0" borderId="0" xfId="0" applyNumberFormat="1" applyFont="1" applyFill="1" applyBorder="1" applyAlignment="1">
      <alignment horizontal="center" vertical="center"/>
    </xf>
    <xf numFmtId="0" fontId="187" fillId="0" borderId="0" xfId="0" applyFont="1" applyFill="1" applyAlignment="1">
      <alignment horizontal="center" wrapText="1"/>
    </xf>
    <xf numFmtId="0" fontId="185" fillId="0" borderId="0" xfId="0" applyFont="1" applyFill="1" applyAlignment="1">
      <alignment wrapText="1"/>
    </xf>
    <xf numFmtId="0" fontId="188" fillId="0" borderId="0" xfId="0" applyFont="1" applyFill="1" applyAlignment="1">
      <alignment wrapText="1"/>
    </xf>
    <xf numFmtId="217" fontId="72" fillId="0" borderId="10" xfId="58" applyNumberFormat="1" applyFont="1" applyFill="1" applyBorder="1" applyAlignment="1">
      <alignment horizontal="center" vertical="center" wrapText="1"/>
      <protection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186" fontId="72" fillId="0" borderId="0" xfId="58" applyNumberFormat="1" applyFont="1" applyFill="1" applyBorder="1" applyAlignment="1">
      <alignment horizontal="center" vertical="center" wrapText="1"/>
      <protection/>
    </xf>
    <xf numFmtId="210" fontId="72" fillId="0" borderId="10" xfId="58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horizontal="center" vertical="center" wrapText="1"/>
      <protection/>
    </xf>
    <xf numFmtId="0" fontId="72" fillId="0" borderId="15" xfId="58" applyFont="1" applyFill="1" applyBorder="1" applyAlignment="1">
      <alignment horizontal="center" vertical="center" wrapText="1"/>
      <protection/>
    </xf>
    <xf numFmtId="0" fontId="84" fillId="0" borderId="14" xfId="0" applyFont="1" applyFill="1" applyBorder="1" applyAlignment="1">
      <alignment horizontal="center" vertical="center" wrapText="1"/>
    </xf>
    <xf numFmtId="2" fontId="189" fillId="0" borderId="10" xfId="0" applyNumberFormat="1" applyFont="1" applyFill="1" applyBorder="1" applyAlignment="1">
      <alignment horizontal="center" vertical="center" wrapText="1"/>
    </xf>
    <xf numFmtId="186" fontId="174" fillId="0" borderId="0" xfId="58" applyNumberFormat="1" applyFont="1" applyFill="1" applyBorder="1" applyAlignment="1">
      <alignment horizontal="center" vertical="center" wrapText="1"/>
      <protection/>
    </xf>
    <xf numFmtId="210" fontId="174" fillId="0" borderId="10" xfId="58" applyNumberFormat="1" applyFont="1" applyFill="1" applyBorder="1" applyAlignment="1">
      <alignment horizontal="center" vertical="center" wrapText="1"/>
      <protection/>
    </xf>
    <xf numFmtId="214" fontId="174" fillId="0" borderId="10" xfId="58" applyNumberFormat="1" applyFont="1" applyFill="1" applyBorder="1" applyAlignment="1">
      <alignment horizontal="center" vertical="center" wrapText="1"/>
      <protection/>
    </xf>
    <xf numFmtId="188" fontId="75" fillId="0" borderId="10" xfId="0" applyNumberFormat="1" applyFont="1" applyFill="1" applyBorder="1" applyAlignment="1">
      <alignment horizontal="center" vertical="center" wrapText="1"/>
    </xf>
    <xf numFmtId="0" fontId="190" fillId="0" borderId="10" xfId="0" applyFont="1" applyFill="1" applyBorder="1" applyAlignment="1">
      <alignment horizontal="center" vertical="center" wrapText="1"/>
    </xf>
    <xf numFmtId="0" fontId="191" fillId="0" borderId="10" xfId="58" applyFont="1" applyFill="1" applyBorder="1" applyAlignment="1">
      <alignment horizontal="left" vertical="center" wrapText="1"/>
      <protection/>
    </xf>
    <xf numFmtId="0" fontId="19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14" fontId="193" fillId="0" borderId="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14" fontId="0" fillId="0" borderId="0" xfId="0" applyNumberFormat="1" applyFont="1" applyFill="1" applyBorder="1" applyAlignment="1">
      <alignment horizontal="center" vertical="center" wrapText="1"/>
    </xf>
    <xf numFmtId="0" fontId="194" fillId="0" borderId="16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95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5" fillId="0" borderId="0" xfId="58" applyFont="1" applyFill="1" applyAlignment="1">
      <alignment horizontal="right"/>
      <protection/>
    </xf>
    <xf numFmtId="0" fontId="40" fillId="0" borderId="0" xfId="58" applyFont="1" applyFill="1" applyAlignment="1">
      <alignment horizontal="center"/>
      <protection/>
    </xf>
    <xf numFmtId="0" fontId="97" fillId="0" borderId="0" xfId="58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185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8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173" fillId="0" borderId="18" xfId="58" applyFont="1" applyFill="1" applyBorder="1" applyAlignment="1">
      <alignment horizontal="center" vertical="center" wrapText="1"/>
      <protection/>
    </xf>
    <xf numFmtId="0" fontId="173" fillId="0" borderId="14" xfId="58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59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196" fillId="0" borderId="10" xfId="0" applyFont="1" applyFill="1" applyBorder="1" applyAlignment="1">
      <alignment horizontal="center" vertical="center" wrapText="1"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4" xfId="64" applyFont="1" applyBorder="1" applyAlignment="1">
      <alignment horizontal="center" vertical="center" wrapText="1"/>
      <protection/>
    </xf>
    <xf numFmtId="0" fontId="49" fillId="0" borderId="19" xfId="64" applyFont="1" applyBorder="1" applyAlignment="1">
      <alignment horizontal="center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49" fillId="0" borderId="0" xfId="64" applyFont="1" applyBorder="1" applyAlignment="1">
      <alignment horizontal="center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/>
      <protection/>
    </xf>
    <xf numFmtId="0" fontId="22" fillId="0" borderId="15" xfId="64" applyFont="1" applyBorder="1" applyAlignment="1">
      <alignment horizontal="center"/>
      <protection/>
    </xf>
    <xf numFmtId="0" fontId="8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49" fillId="0" borderId="0" xfId="64" applyFont="1" applyFill="1" applyBorder="1" applyAlignment="1">
      <alignment horizontal="center"/>
      <protection/>
    </xf>
    <xf numFmtId="0" fontId="17" fillId="0" borderId="17" xfId="64" applyFont="1" applyBorder="1" applyAlignment="1">
      <alignment horizontal="center" vertical="center" wrapText="1"/>
      <protection/>
    </xf>
    <xf numFmtId="0" fontId="17" fillId="0" borderId="20" xfId="64" applyFont="1" applyBorder="1" applyAlignment="1">
      <alignment horizontal="center" vertical="center" wrapText="1"/>
      <protection/>
    </xf>
    <xf numFmtId="0" fontId="17" fillId="0" borderId="15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right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8" xfId="64" applyFont="1" applyFill="1" applyBorder="1" applyAlignment="1">
      <alignment horizontal="center" vertical="center" wrapText="1"/>
      <protection/>
    </xf>
    <xf numFmtId="0" fontId="17" fillId="0" borderId="14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22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1" fontId="101" fillId="35" borderId="10" xfId="64" applyNumberFormat="1" applyFont="1" applyFill="1" applyBorder="1" applyAlignment="1">
      <alignment horizontal="center" vertical="center" textRotation="90"/>
      <protection/>
    </xf>
    <xf numFmtId="0" fontId="92" fillId="0" borderId="0" xfId="0" applyFont="1" applyFill="1" applyAlignment="1">
      <alignment horizontal="right"/>
    </xf>
    <xf numFmtId="0" fontId="93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94" fillId="0" borderId="0" xfId="58" applyFont="1" applyFill="1" applyAlignment="1">
      <alignment horizont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36" fillId="34" borderId="10" xfId="63" applyFont="1" applyFill="1" applyBorder="1" applyAlignment="1">
      <alignment horizontal="center" vertical="center" wrapText="1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29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36" fillId="34" borderId="10" xfId="63" applyFont="1" applyFill="1" applyBorder="1" applyAlignment="1">
      <alignment horizontal="center" vertical="center"/>
      <protection/>
    </xf>
    <xf numFmtId="0" fontId="36" fillId="33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5" fillId="35" borderId="10" xfId="63" applyFont="1" applyFill="1" applyBorder="1" applyAlignment="1">
      <alignment horizontal="center" vertical="center" wrapText="1"/>
      <protection/>
    </xf>
    <xf numFmtId="0" fontId="36" fillId="34" borderId="17" xfId="63" applyFont="1" applyFill="1" applyBorder="1" applyAlignment="1">
      <alignment horizontal="center" vertical="center" wrapText="1"/>
      <protection/>
    </xf>
    <xf numFmtId="0" fontId="36" fillId="34" borderId="20" xfId="63" applyFont="1" applyFill="1" applyBorder="1" applyAlignment="1">
      <alignment horizontal="center" vertical="center" wrapText="1"/>
      <protection/>
    </xf>
    <xf numFmtId="0" fontId="36" fillId="36" borderId="17" xfId="63" applyFont="1" applyFill="1" applyBorder="1" applyAlignment="1">
      <alignment horizontal="center" vertical="center" wrapText="1"/>
      <protection/>
    </xf>
    <xf numFmtId="0" fontId="36" fillId="36" borderId="15" xfId="63" applyFont="1" applyFill="1" applyBorder="1" applyAlignment="1">
      <alignment horizontal="center" vertical="center" wrapText="1"/>
      <protection/>
    </xf>
    <xf numFmtId="0" fontId="35" fillId="36" borderId="17" xfId="63" applyFont="1" applyFill="1" applyBorder="1" applyAlignment="1">
      <alignment horizontal="center" vertical="center" wrapText="1"/>
      <protection/>
    </xf>
    <xf numFmtId="0" fontId="35" fillId="36" borderId="15" xfId="63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35" fillId="0" borderId="14" xfId="63" applyFont="1" applyBorder="1" applyAlignment="1">
      <alignment horizontal="center" vertical="center" wrapText="1"/>
      <protection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8" xfId="63" applyFont="1" applyBorder="1" applyAlignment="1">
      <alignment horizontal="center" vertical="center" wrapText="1"/>
      <protection/>
    </xf>
    <xf numFmtId="0" fontId="58" fillId="0" borderId="14" xfId="63" applyFont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horizontal="center" vertical="center" wrapText="1"/>
      <protection/>
    </xf>
    <xf numFmtId="0" fontId="36" fillId="35" borderId="10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 wrapText="1"/>
    </xf>
    <xf numFmtId="17" fontId="114" fillId="0" borderId="19" xfId="0" applyNumberFormat="1" applyFont="1" applyFill="1" applyBorder="1" applyAlignment="1" quotePrefix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171" fillId="0" borderId="0" xfId="0" applyFont="1" applyFill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_June-11 Jalpaiguri" xfId="61"/>
    <cellStyle name="Normal 3_Mar' 09_NREGS-Jalpaiguri" xfId="62"/>
    <cellStyle name="Normal_APD-II_Mar' 09_NREGS-Jalpaiguri" xfId="63"/>
    <cellStyle name="Normal_April, 08_NREGS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6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L7" sqref="L1:L16384"/>
    </sheetView>
  </sheetViews>
  <sheetFormatPr defaultColWidth="9.140625" defaultRowHeight="15"/>
  <cols>
    <col min="1" max="1" width="6.28125" style="142" customWidth="1"/>
    <col min="2" max="2" width="26.28125" style="142" bestFit="1" customWidth="1"/>
    <col min="3" max="3" width="20.00390625" style="142" customWidth="1"/>
    <col min="4" max="7" width="17.28125" style="142" customWidth="1"/>
    <col min="8" max="8" width="16.28125" style="142" customWidth="1"/>
    <col min="9" max="9" width="18.421875" style="142" customWidth="1"/>
    <col min="10" max="10" width="18.140625" style="142" customWidth="1"/>
    <col min="11" max="11" width="16.140625" style="142" customWidth="1"/>
    <col min="12" max="12" width="18.57421875" style="297" customWidth="1"/>
    <col min="13" max="13" width="17.7109375" style="142" bestFit="1" customWidth="1"/>
    <col min="14" max="14" width="15.7109375" style="142" customWidth="1"/>
    <col min="15" max="15" width="18.7109375" style="142" customWidth="1"/>
    <col min="16" max="16" width="16.8515625" style="142" customWidth="1"/>
    <col min="17" max="17" width="20.7109375" style="142" customWidth="1"/>
    <col min="18" max="18" width="15.7109375" style="142" customWidth="1"/>
    <col min="19" max="19" width="15.57421875" style="142" customWidth="1"/>
    <col min="20" max="20" width="14.421875" style="142" customWidth="1"/>
    <col min="21" max="21" width="15.28125" style="142" customWidth="1"/>
    <col min="22" max="22" width="24.8515625" style="142" bestFit="1" customWidth="1"/>
    <col min="23" max="23" width="23.57421875" style="142" customWidth="1"/>
    <col min="24" max="24" width="16.28125" style="124" customWidth="1"/>
    <col min="25" max="25" width="27.421875" style="124" customWidth="1"/>
    <col min="26" max="26" width="10.57421875" style="124" bestFit="1" customWidth="1"/>
    <col min="27" max="27" width="23.57421875" style="124" bestFit="1" customWidth="1"/>
    <col min="28" max="31" width="9.140625" style="124" customWidth="1"/>
    <col min="32" max="35" width="23.57421875" style="124" bestFit="1" customWidth="1"/>
    <col min="36" max="16384" width="9.140625" style="124" customWidth="1"/>
  </cols>
  <sheetData>
    <row r="1" spans="1:23" s="103" customFormat="1" ht="12" customHeight="1">
      <c r="A1" s="117"/>
      <c r="B1" s="102"/>
      <c r="C1" s="102"/>
      <c r="D1" s="117"/>
      <c r="E1" s="117"/>
      <c r="F1" s="117"/>
      <c r="G1" s="117"/>
      <c r="H1" s="117"/>
      <c r="I1" s="117"/>
      <c r="J1" s="117"/>
      <c r="K1" s="117"/>
      <c r="L1" s="288"/>
      <c r="M1" s="117"/>
      <c r="N1" s="117"/>
      <c r="O1" s="117"/>
      <c r="P1" s="331"/>
      <c r="Q1" s="331"/>
      <c r="R1" s="331"/>
      <c r="S1" s="331"/>
      <c r="T1" s="117"/>
      <c r="U1" s="102"/>
      <c r="V1" s="102"/>
      <c r="W1" s="102"/>
    </row>
    <row r="2" spans="1:23" s="103" customFormat="1" ht="31.5" customHeight="1">
      <c r="A2" s="332" t="s">
        <v>114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118"/>
      <c r="W2" s="118"/>
    </row>
    <row r="3" spans="1:23" s="103" customFormat="1" ht="22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89"/>
      <c r="M3" s="119"/>
      <c r="N3" s="119"/>
      <c r="O3" s="119"/>
      <c r="P3" s="119"/>
      <c r="Q3" s="119"/>
      <c r="R3" s="119"/>
      <c r="S3" s="342" t="s">
        <v>138</v>
      </c>
      <c r="T3" s="342"/>
      <c r="U3" s="102"/>
      <c r="V3" s="102"/>
      <c r="W3" s="102"/>
    </row>
    <row r="4" spans="1:23" s="103" customFormat="1" ht="24.75" customHeight="1">
      <c r="A4" s="333" t="s">
        <v>30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120"/>
      <c r="W4" s="120"/>
    </row>
    <row r="5" spans="1:23" s="103" customFormat="1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290"/>
      <c r="M5" s="121"/>
      <c r="N5" s="121"/>
      <c r="O5" s="121"/>
      <c r="P5" s="121"/>
      <c r="Q5" s="121"/>
      <c r="R5" s="121"/>
      <c r="S5" s="122"/>
      <c r="T5" s="102"/>
      <c r="U5" s="102"/>
      <c r="V5" s="102"/>
      <c r="W5" s="102"/>
    </row>
    <row r="6" spans="1:23" ht="20.25" customHeight="1">
      <c r="A6" s="334" t="s">
        <v>141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123"/>
      <c r="W6" s="123"/>
    </row>
    <row r="7" spans="1:23" s="131" customFormat="1" ht="14.25" customHeight="1">
      <c r="A7" s="125"/>
      <c r="B7" s="126"/>
      <c r="C7" s="127"/>
      <c r="D7" s="127"/>
      <c r="E7" s="127"/>
      <c r="F7" s="127"/>
      <c r="G7" s="127"/>
      <c r="H7" s="128"/>
      <c r="I7" s="127"/>
      <c r="J7" s="127"/>
      <c r="K7" s="127"/>
      <c r="L7" s="291"/>
      <c r="M7" s="129"/>
      <c r="N7" s="129"/>
      <c r="O7" s="127"/>
      <c r="P7" s="129"/>
      <c r="Q7" s="127"/>
      <c r="R7" s="127"/>
      <c r="S7" s="127"/>
      <c r="T7" s="130"/>
      <c r="U7" s="126"/>
      <c r="W7" s="132"/>
    </row>
    <row r="8" spans="1:21" s="134" customFormat="1" ht="20.25">
      <c r="A8" s="329">
        <v>1</v>
      </c>
      <c r="B8" s="329">
        <v>2</v>
      </c>
      <c r="C8" s="133"/>
      <c r="D8" s="329">
        <v>3</v>
      </c>
      <c r="E8" s="329"/>
      <c r="F8" s="329"/>
      <c r="G8" s="329"/>
      <c r="H8" s="329">
        <v>4</v>
      </c>
      <c r="I8" s="329">
        <v>5</v>
      </c>
      <c r="J8" s="329">
        <v>6</v>
      </c>
      <c r="K8" s="329">
        <v>7</v>
      </c>
      <c r="L8" s="335">
        <v>8</v>
      </c>
      <c r="M8" s="329">
        <v>9</v>
      </c>
      <c r="N8" s="329"/>
      <c r="O8" s="329"/>
      <c r="P8" s="329"/>
      <c r="Q8" s="329"/>
      <c r="R8" s="133"/>
      <c r="S8" s="329">
        <v>10</v>
      </c>
      <c r="T8" s="329">
        <v>11</v>
      </c>
      <c r="U8" s="329">
        <v>12</v>
      </c>
    </row>
    <row r="9" spans="1:21" s="134" customFormat="1" ht="20.25">
      <c r="A9" s="329"/>
      <c r="B9" s="329"/>
      <c r="C9" s="133"/>
      <c r="D9" s="133" t="s">
        <v>16</v>
      </c>
      <c r="E9" s="133" t="s">
        <v>17</v>
      </c>
      <c r="F9" s="133" t="s">
        <v>18</v>
      </c>
      <c r="G9" s="133" t="s">
        <v>19</v>
      </c>
      <c r="H9" s="329"/>
      <c r="I9" s="329">
        <v>5</v>
      </c>
      <c r="J9" s="329">
        <v>6</v>
      </c>
      <c r="K9" s="329">
        <v>7</v>
      </c>
      <c r="L9" s="335">
        <v>8</v>
      </c>
      <c r="M9" s="133" t="s">
        <v>16</v>
      </c>
      <c r="N9" s="133" t="s">
        <v>17</v>
      </c>
      <c r="O9" s="133" t="s">
        <v>18</v>
      </c>
      <c r="P9" s="133" t="s">
        <v>19</v>
      </c>
      <c r="Q9" s="133" t="s">
        <v>20</v>
      </c>
      <c r="R9" s="133"/>
      <c r="S9" s="329"/>
      <c r="T9" s="329"/>
      <c r="U9" s="329"/>
    </row>
    <row r="10" spans="1:25" s="137" customFormat="1" ht="76.5" customHeight="1">
      <c r="A10" s="329" t="s">
        <v>0</v>
      </c>
      <c r="B10" s="336" t="s">
        <v>21</v>
      </c>
      <c r="C10" s="329" t="s">
        <v>124</v>
      </c>
      <c r="D10" s="330" t="s">
        <v>1</v>
      </c>
      <c r="E10" s="330"/>
      <c r="F10" s="330"/>
      <c r="G10" s="330"/>
      <c r="H10" s="329" t="s">
        <v>6</v>
      </c>
      <c r="I10" s="329" t="s">
        <v>7</v>
      </c>
      <c r="J10" s="329" t="s">
        <v>8</v>
      </c>
      <c r="K10" s="329" t="s">
        <v>9</v>
      </c>
      <c r="L10" s="335" t="s">
        <v>10</v>
      </c>
      <c r="M10" s="329" t="s">
        <v>11</v>
      </c>
      <c r="N10" s="329"/>
      <c r="O10" s="329"/>
      <c r="P10" s="329"/>
      <c r="Q10" s="329"/>
      <c r="R10" s="329"/>
      <c r="S10" s="329" t="s">
        <v>13</v>
      </c>
      <c r="T10" s="329" t="s">
        <v>14</v>
      </c>
      <c r="U10" s="329" t="s">
        <v>15</v>
      </c>
      <c r="V10" s="136"/>
      <c r="W10" s="136"/>
      <c r="Y10" s="137">
        <v>1.85</v>
      </c>
    </row>
    <row r="11" spans="1:23" s="137" customFormat="1" ht="170.25" customHeight="1">
      <c r="A11" s="329"/>
      <c r="B11" s="336"/>
      <c r="C11" s="329"/>
      <c r="D11" s="135" t="s">
        <v>2</v>
      </c>
      <c r="E11" s="135" t="s">
        <v>3</v>
      </c>
      <c r="F11" s="135" t="s">
        <v>4</v>
      </c>
      <c r="G11" s="135" t="s">
        <v>5</v>
      </c>
      <c r="H11" s="329"/>
      <c r="I11" s="329"/>
      <c r="J11" s="329"/>
      <c r="K11" s="329"/>
      <c r="L11" s="335"/>
      <c r="M11" s="133" t="s">
        <v>2</v>
      </c>
      <c r="N11" s="133" t="s">
        <v>3</v>
      </c>
      <c r="O11" s="133" t="s">
        <v>4</v>
      </c>
      <c r="P11" s="133" t="s">
        <v>5</v>
      </c>
      <c r="Q11" s="133" t="s">
        <v>12</v>
      </c>
      <c r="R11" s="133" t="s">
        <v>102</v>
      </c>
      <c r="S11" s="329"/>
      <c r="T11" s="329"/>
      <c r="U11" s="329"/>
      <c r="V11" s="328" t="s">
        <v>129</v>
      </c>
      <c r="W11" s="327" t="s">
        <v>115</v>
      </c>
    </row>
    <row r="12" spans="1:23" s="134" customFormat="1" ht="40.5" customHeight="1">
      <c r="A12" s="133">
        <v>1</v>
      </c>
      <c r="B12" s="133">
        <v>2</v>
      </c>
      <c r="C12" s="133">
        <v>3</v>
      </c>
      <c r="D12" s="133" t="s">
        <v>104</v>
      </c>
      <c r="E12" s="133" t="s">
        <v>105</v>
      </c>
      <c r="F12" s="133" t="s">
        <v>106</v>
      </c>
      <c r="G12" s="133" t="s">
        <v>107</v>
      </c>
      <c r="H12" s="133">
        <v>4</v>
      </c>
      <c r="I12" s="133">
        <v>5</v>
      </c>
      <c r="J12" s="133">
        <v>6</v>
      </c>
      <c r="K12" s="133">
        <v>7</v>
      </c>
      <c r="L12" s="292">
        <v>8</v>
      </c>
      <c r="M12" s="133" t="s">
        <v>108</v>
      </c>
      <c r="N12" s="133" t="s">
        <v>109</v>
      </c>
      <c r="O12" s="133" t="s">
        <v>110</v>
      </c>
      <c r="P12" s="133" t="s">
        <v>111</v>
      </c>
      <c r="Q12" s="133" t="s">
        <v>112</v>
      </c>
      <c r="R12" s="133" t="s">
        <v>103</v>
      </c>
      <c r="S12" s="133">
        <v>10</v>
      </c>
      <c r="T12" s="133">
        <v>11</v>
      </c>
      <c r="U12" s="133">
        <v>12</v>
      </c>
      <c r="V12" s="328"/>
      <c r="W12" s="327"/>
    </row>
    <row r="13" spans="1:26" s="140" customFormat="1" ht="47.25" customHeight="1">
      <c r="A13" s="97">
        <v>1</v>
      </c>
      <c r="B13" s="97" t="s">
        <v>22</v>
      </c>
      <c r="C13" s="97">
        <v>81308</v>
      </c>
      <c r="D13" s="97">
        <v>39729</v>
      </c>
      <c r="E13" s="97">
        <v>16111</v>
      </c>
      <c r="F13" s="97">
        <v>23803</v>
      </c>
      <c r="G13" s="97">
        <v>79643</v>
      </c>
      <c r="H13" s="97">
        <v>24491</v>
      </c>
      <c r="I13" s="97">
        <v>0</v>
      </c>
      <c r="J13" s="97">
        <v>13903</v>
      </c>
      <c r="K13" s="277">
        <v>7837</v>
      </c>
      <c r="L13" s="278">
        <v>226282</v>
      </c>
      <c r="M13" s="262">
        <v>0.81811</v>
      </c>
      <c r="N13" s="262">
        <v>0.25059</v>
      </c>
      <c r="O13" s="262">
        <v>0.82327</v>
      </c>
      <c r="P13" s="262">
        <v>1.89197</v>
      </c>
      <c r="Q13" s="279">
        <v>0.75055</v>
      </c>
      <c r="R13" s="279">
        <v>0</v>
      </c>
      <c r="S13" s="97">
        <v>0</v>
      </c>
      <c r="T13" s="97">
        <v>18</v>
      </c>
      <c r="U13" s="97">
        <v>13</v>
      </c>
      <c r="V13" s="98">
        <f aca="true" t="shared" si="0" ref="V13:V20">(Q13/P13)*100</f>
        <v>39.67029075513883</v>
      </c>
      <c r="W13" s="138">
        <f aca="true" t="shared" si="1" ref="W13:W20">(P13*100000)/J13</f>
        <v>13.6083579083651</v>
      </c>
      <c r="X13" s="139"/>
      <c r="Y13" s="139"/>
      <c r="Z13" s="139"/>
    </row>
    <row r="14" spans="1:26" s="140" customFormat="1" ht="47.25" customHeight="1">
      <c r="A14" s="97">
        <v>2</v>
      </c>
      <c r="B14" s="97" t="s">
        <v>23</v>
      </c>
      <c r="C14" s="97">
        <v>59222</v>
      </c>
      <c r="D14" s="97">
        <v>18574</v>
      </c>
      <c r="E14" s="97">
        <v>21679</v>
      </c>
      <c r="F14" s="97">
        <v>18969</v>
      </c>
      <c r="G14" s="97">
        <v>59222</v>
      </c>
      <c r="H14" s="97">
        <v>5954</v>
      </c>
      <c r="I14" s="97">
        <v>0</v>
      </c>
      <c r="J14" s="97">
        <v>5954</v>
      </c>
      <c r="K14" s="97">
        <v>0</v>
      </c>
      <c r="L14" s="278">
        <v>105122</v>
      </c>
      <c r="M14" s="262">
        <v>0.13543</v>
      </c>
      <c r="N14" s="262">
        <v>0.2686799999999999</v>
      </c>
      <c r="O14" s="262">
        <v>0.40424000000000004</v>
      </c>
      <c r="P14" s="262">
        <v>0.80835</v>
      </c>
      <c r="Q14" s="279">
        <v>0.34757</v>
      </c>
      <c r="R14" s="279">
        <v>0</v>
      </c>
      <c r="S14" s="97">
        <v>0</v>
      </c>
      <c r="T14" s="97">
        <v>0</v>
      </c>
      <c r="U14" s="97">
        <v>0</v>
      </c>
      <c r="V14" s="98">
        <f t="shared" si="0"/>
        <v>42.99746396981505</v>
      </c>
      <c r="W14" s="138">
        <f t="shared" si="1"/>
        <v>13.576587168290224</v>
      </c>
      <c r="X14" s="139"/>
      <c r="Y14" s="139"/>
      <c r="Z14" s="139"/>
    </row>
    <row r="15" spans="1:26" s="286" customFormat="1" ht="47.25" customHeight="1">
      <c r="A15" s="278">
        <v>3</v>
      </c>
      <c r="B15" s="278" t="s">
        <v>24</v>
      </c>
      <c r="C15" s="278">
        <v>26002</v>
      </c>
      <c r="D15" s="278">
        <v>4908</v>
      </c>
      <c r="E15" s="278">
        <v>10878</v>
      </c>
      <c r="F15" s="278">
        <v>10216</v>
      </c>
      <c r="G15" s="278">
        <v>26002</v>
      </c>
      <c r="H15" s="278">
        <v>8112</v>
      </c>
      <c r="I15" s="278">
        <v>0</v>
      </c>
      <c r="J15" s="278">
        <v>8112</v>
      </c>
      <c r="K15" s="280">
        <v>886</v>
      </c>
      <c r="L15" s="278">
        <v>75904</v>
      </c>
      <c r="M15" s="281">
        <v>0.12516</v>
      </c>
      <c r="N15" s="281">
        <v>0.18663</v>
      </c>
      <c r="O15" s="281">
        <v>0.35362999999999994</v>
      </c>
      <c r="P15" s="281">
        <v>0.66542</v>
      </c>
      <c r="Q15" s="282">
        <v>0.35358</v>
      </c>
      <c r="R15" s="282">
        <v>0</v>
      </c>
      <c r="S15" s="278">
        <v>0</v>
      </c>
      <c r="T15" s="278">
        <v>35</v>
      </c>
      <c r="U15" s="278">
        <v>0</v>
      </c>
      <c r="V15" s="283">
        <f t="shared" si="0"/>
        <v>53.136365002554776</v>
      </c>
      <c r="W15" s="284">
        <f t="shared" si="1"/>
        <v>8.202909270216962</v>
      </c>
      <c r="X15" s="285"/>
      <c r="Y15" s="285"/>
      <c r="Z15" s="285"/>
    </row>
    <row r="16" spans="1:26" s="140" customFormat="1" ht="47.25" customHeight="1">
      <c r="A16" s="97">
        <v>4</v>
      </c>
      <c r="B16" s="97" t="s">
        <v>25</v>
      </c>
      <c r="C16" s="238">
        <v>72477</v>
      </c>
      <c r="D16" s="97">
        <v>41869</v>
      </c>
      <c r="E16" s="97">
        <v>764</v>
      </c>
      <c r="F16" s="97">
        <v>29852</v>
      </c>
      <c r="G16" s="97">
        <v>72477</v>
      </c>
      <c r="H16" s="97">
        <v>11275</v>
      </c>
      <c r="I16" s="97">
        <v>0</v>
      </c>
      <c r="J16" s="97">
        <v>7321</v>
      </c>
      <c r="K16" s="97">
        <v>7287</v>
      </c>
      <c r="L16" s="278">
        <v>86440</v>
      </c>
      <c r="M16" s="262">
        <v>0.73971</v>
      </c>
      <c r="N16" s="262">
        <v>0.00801</v>
      </c>
      <c r="O16" s="262">
        <v>0.53959</v>
      </c>
      <c r="P16" s="262">
        <v>1.28731</v>
      </c>
      <c r="Q16" s="279">
        <v>0.41232</v>
      </c>
      <c r="R16" s="279">
        <v>0.0022308</v>
      </c>
      <c r="S16" s="97">
        <v>0</v>
      </c>
      <c r="T16" s="97">
        <v>663</v>
      </c>
      <c r="U16" s="97">
        <v>0</v>
      </c>
      <c r="V16" s="98">
        <f t="shared" si="0"/>
        <v>32.02958106439009</v>
      </c>
      <c r="W16" s="138">
        <f t="shared" si="1"/>
        <v>17.583800027318674</v>
      </c>
      <c r="X16" s="139"/>
      <c r="Y16" s="139"/>
      <c r="Z16" s="139"/>
    </row>
    <row r="17" spans="1:26" s="140" customFormat="1" ht="47.25" customHeight="1">
      <c r="A17" s="97">
        <v>5</v>
      </c>
      <c r="B17" s="97" t="s">
        <v>26</v>
      </c>
      <c r="C17" s="97">
        <v>27574</v>
      </c>
      <c r="D17" s="97">
        <v>4243</v>
      </c>
      <c r="E17" s="97">
        <v>15289</v>
      </c>
      <c r="F17" s="97">
        <v>7986</v>
      </c>
      <c r="G17" s="97">
        <v>27518</v>
      </c>
      <c r="H17" s="97">
        <v>5260</v>
      </c>
      <c r="I17" s="97">
        <v>0</v>
      </c>
      <c r="J17" s="97">
        <v>5260</v>
      </c>
      <c r="K17" s="277">
        <v>3671</v>
      </c>
      <c r="L17" s="278">
        <v>109828</v>
      </c>
      <c r="M17" s="262">
        <v>0.17250000000000001</v>
      </c>
      <c r="N17" s="262">
        <v>0.24822000000000002</v>
      </c>
      <c r="O17" s="262">
        <v>0.38019000000000003</v>
      </c>
      <c r="P17" s="262">
        <v>0.80091</v>
      </c>
      <c r="Q17" s="279">
        <v>0.34875999999999996</v>
      </c>
      <c r="R17" s="279">
        <v>0.12849</v>
      </c>
      <c r="S17" s="97">
        <v>0</v>
      </c>
      <c r="T17" s="97">
        <v>0</v>
      </c>
      <c r="U17" s="97">
        <v>6</v>
      </c>
      <c r="V17" s="98">
        <f t="shared" si="0"/>
        <v>43.545467031251945</v>
      </c>
      <c r="W17" s="138">
        <f t="shared" si="1"/>
        <v>15.226425855513307</v>
      </c>
      <c r="X17" s="139"/>
      <c r="Y17" s="139"/>
      <c r="Z17" s="139"/>
    </row>
    <row r="18" spans="1:26" s="140" customFormat="1" ht="51" customHeight="1">
      <c r="A18" s="97">
        <v>6</v>
      </c>
      <c r="B18" s="97" t="s">
        <v>27</v>
      </c>
      <c r="C18" s="97">
        <v>51904</v>
      </c>
      <c r="D18" s="97">
        <v>28046</v>
      </c>
      <c r="E18" s="97">
        <v>2207</v>
      </c>
      <c r="F18" s="97">
        <v>21573</v>
      </c>
      <c r="G18" s="97">
        <v>51694</v>
      </c>
      <c r="H18" s="97">
        <v>3443</v>
      </c>
      <c r="I18" s="97">
        <v>0</v>
      </c>
      <c r="J18" s="97">
        <v>3443</v>
      </c>
      <c r="K18" s="97">
        <v>2836</v>
      </c>
      <c r="L18" s="278">
        <v>37270</v>
      </c>
      <c r="M18" s="262">
        <v>0.24212</v>
      </c>
      <c r="N18" s="262">
        <v>0.00978</v>
      </c>
      <c r="O18" s="262">
        <v>0.41833</v>
      </c>
      <c r="P18" s="262">
        <v>0.67023</v>
      </c>
      <c r="Q18" s="279">
        <v>0.29264999999999997</v>
      </c>
      <c r="R18" s="279">
        <v>0</v>
      </c>
      <c r="S18" s="97">
        <v>0</v>
      </c>
      <c r="T18" s="97">
        <v>0</v>
      </c>
      <c r="U18" s="97">
        <v>0</v>
      </c>
      <c r="V18" s="98">
        <f t="shared" si="0"/>
        <v>43.66411530370171</v>
      </c>
      <c r="W18" s="138">
        <f t="shared" si="1"/>
        <v>19.466453674121407</v>
      </c>
      <c r="X18" s="139"/>
      <c r="Y18" s="139"/>
      <c r="Z18" s="139"/>
    </row>
    <row r="19" spans="1:35" s="287" customFormat="1" ht="53.25" customHeight="1">
      <c r="A19" s="97">
        <v>7</v>
      </c>
      <c r="B19" s="97" t="s">
        <v>28</v>
      </c>
      <c r="C19" s="97">
        <v>62056</v>
      </c>
      <c r="D19" s="97">
        <v>33976</v>
      </c>
      <c r="E19" s="97">
        <v>4063</v>
      </c>
      <c r="F19" s="97">
        <v>24017</v>
      </c>
      <c r="G19" s="97">
        <v>62056</v>
      </c>
      <c r="H19" s="97">
        <v>2472</v>
      </c>
      <c r="I19" s="97">
        <v>0</v>
      </c>
      <c r="J19" s="97">
        <v>1304</v>
      </c>
      <c r="K19" s="277">
        <v>699</v>
      </c>
      <c r="L19" s="278">
        <v>34242</v>
      </c>
      <c r="M19" s="262">
        <v>0.11591</v>
      </c>
      <c r="N19" s="262">
        <v>0.01589</v>
      </c>
      <c r="O19" s="262">
        <v>0.06478</v>
      </c>
      <c r="P19" s="262">
        <v>0.19658</v>
      </c>
      <c r="Q19" s="279">
        <v>0.0745</v>
      </c>
      <c r="R19" s="279">
        <v>0</v>
      </c>
      <c r="S19" s="97">
        <v>0</v>
      </c>
      <c r="T19" s="97">
        <v>13</v>
      </c>
      <c r="U19" s="97">
        <v>0</v>
      </c>
      <c r="V19" s="98">
        <f t="shared" si="0"/>
        <v>37.89805677078034</v>
      </c>
      <c r="W19" s="138">
        <f t="shared" si="1"/>
        <v>15.075153374233128</v>
      </c>
      <c r="X19" s="139"/>
      <c r="Y19" s="139"/>
      <c r="Z19" s="139"/>
      <c r="AA19" s="140"/>
      <c r="AB19" s="140"/>
      <c r="AC19" s="140"/>
      <c r="AF19" s="140"/>
      <c r="AG19" s="140"/>
      <c r="AH19" s="140"/>
      <c r="AI19" s="140"/>
    </row>
    <row r="20" spans="1:35" s="141" customFormat="1" ht="47.25" customHeight="1">
      <c r="A20" s="97"/>
      <c r="B20" s="97" t="s">
        <v>29</v>
      </c>
      <c r="C20" s="238">
        <f aca="true" t="shared" si="2" ref="C20:U20">SUM(C13:C19)</f>
        <v>380543</v>
      </c>
      <c r="D20" s="238">
        <f t="shared" si="2"/>
        <v>171345</v>
      </c>
      <c r="E20" s="97">
        <f t="shared" si="2"/>
        <v>70991</v>
      </c>
      <c r="F20" s="97">
        <f t="shared" si="2"/>
        <v>136416</v>
      </c>
      <c r="G20" s="97">
        <f t="shared" si="2"/>
        <v>378612</v>
      </c>
      <c r="H20" s="97">
        <f t="shared" si="2"/>
        <v>61007</v>
      </c>
      <c r="I20" s="97">
        <f t="shared" si="2"/>
        <v>0</v>
      </c>
      <c r="J20" s="97">
        <f t="shared" si="2"/>
        <v>45297</v>
      </c>
      <c r="K20" s="97">
        <f t="shared" si="2"/>
        <v>23216</v>
      </c>
      <c r="L20" s="278">
        <f t="shared" si="2"/>
        <v>675088</v>
      </c>
      <c r="M20" s="262">
        <f t="shared" si="2"/>
        <v>2.3489400000000002</v>
      </c>
      <c r="N20" s="262">
        <f t="shared" si="2"/>
        <v>0.9877999999999998</v>
      </c>
      <c r="O20" s="262">
        <f t="shared" si="2"/>
        <v>2.9840299999999997</v>
      </c>
      <c r="P20" s="262">
        <f t="shared" si="2"/>
        <v>6.32077</v>
      </c>
      <c r="Q20" s="262">
        <f t="shared" si="2"/>
        <v>2.57993</v>
      </c>
      <c r="R20" s="262">
        <f t="shared" si="2"/>
        <v>0.1307208</v>
      </c>
      <c r="S20" s="97">
        <f t="shared" si="2"/>
        <v>0</v>
      </c>
      <c r="T20" s="97">
        <f t="shared" si="2"/>
        <v>729</v>
      </c>
      <c r="U20" s="97">
        <f t="shared" si="2"/>
        <v>19</v>
      </c>
      <c r="V20" s="98">
        <f t="shared" si="0"/>
        <v>40.81670429393887</v>
      </c>
      <c r="W20" s="138">
        <f t="shared" si="1"/>
        <v>13.95405876768881</v>
      </c>
      <c r="X20" s="139"/>
      <c r="Y20" s="139"/>
      <c r="Z20" s="139"/>
      <c r="AA20" s="140"/>
      <c r="AB20" s="140"/>
      <c r="AC20" s="140"/>
      <c r="AF20" s="140"/>
      <c r="AG20" s="140"/>
      <c r="AH20" s="140"/>
      <c r="AI20" s="140"/>
    </row>
    <row r="21" spans="1:16" s="141" customFormat="1" ht="36" customHeight="1">
      <c r="A21" s="140"/>
      <c r="B21" s="140"/>
      <c r="C21" s="239"/>
      <c r="L21" s="293"/>
      <c r="N21" s="237"/>
      <c r="P21" s="237"/>
    </row>
    <row r="22" spans="1:21" s="141" customFormat="1" ht="51.75" customHeight="1">
      <c r="A22" s="140"/>
      <c r="C22" s="148"/>
      <c r="D22" s="148"/>
      <c r="E22" s="148"/>
      <c r="F22" s="148"/>
      <c r="G22" s="242"/>
      <c r="H22" s="148"/>
      <c r="I22" s="148"/>
      <c r="J22" s="148"/>
      <c r="K22" s="148"/>
      <c r="L22" s="294"/>
      <c r="M22" s="148"/>
      <c r="N22" s="148"/>
      <c r="O22" s="148"/>
      <c r="P22" s="148"/>
      <c r="Q22" s="148"/>
      <c r="R22" s="148"/>
      <c r="S22" s="148"/>
      <c r="T22" s="148"/>
      <c r="U22" s="148"/>
    </row>
    <row r="23" spans="1:23" s="141" customFormat="1" ht="32.25" customHeight="1">
      <c r="A23" s="140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286"/>
      <c r="M23" s="139"/>
      <c r="N23" s="139"/>
      <c r="O23" s="140"/>
      <c r="P23" s="337" t="s">
        <v>140</v>
      </c>
      <c r="Q23" s="337"/>
      <c r="R23" s="337"/>
      <c r="S23" s="337"/>
      <c r="T23" s="337"/>
      <c r="U23" s="337"/>
      <c r="V23" s="139"/>
      <c r="W23" s="140"/>
    </row>
    <row r="24" spans="1:23" ht="26.25" customHeight="1">
      <c r="A24" s="124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38" t="s">
        <v>113</v>
      </c>
      <c r="Q24" s="338"/>
      <c r="R24" s="338"/>
      <c r="S24" s="338"/>
      <c r="T24" s="338"/>
      <c r="U24" s="338"/>
      <c r="V24" s="124"/>
      <c r="W24" s="124"/>
    </row>
    <row r="25" spans="2:21" ht="15.75" customHeight="1"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0" t="s">
        <v>101</v>
      </c>
      <c r="Q25" s="340"/>
      <c r="R25" s="340"/>
      <c r="S25" s="340"/>
      <c r="T25" s="340"/>
      <c r="U25" s="340"/>
    </row>
    <row r="26" spans="2:21" ht="24" customHeight="1"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1"/>
      <c r="Q26" s="341"/>
      <c r="R26" s="341"/>
      <c r="S26" s="341"/>
      <c r="T26" s="341"/>
      <c r="U26" s="341"/>
    </row>
    <row r="27" spans="2:21" ht="19.5" customHeight="1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0"/>
      <c r="Q27" s="340"/>
      <c r="R27" s="340"/>
      <c r="S27" s="340"/>
      <c r="T27" s="340"/>
      <c r="U27" s="340"/>
    </row>
    <row r="28" spans="2:20" ht="21" customHeight="1"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R28" s="143"/>
      <c r="S28" s="126"/>
      <c r="T28" s="126"/>
    </row>
    <row r="29" spans="2:21" ht="33" customHeight="1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295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3" s="130" customFormat="1" ht="46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296"/>
      <c r="M30" s="145"/>
      <c r="N30" s="145"/>
      <c r="O30" s="145"/>
      <c r="P30" s="145"/>
      <c r="Q30" s="146"/>
      <c r="R30" s="145"/>
      <c r="S30" s="145"/>
      <c r="T30" s="145"/>
      <c r="U30" s="145"/>
      <c r="V30" s="145"/>
      <c r="W30" s="145"/>
    </row>
    <row r="31" ht="99.75" customHeight="1">
      <c r="F31" s="147"/>
    </row>
  </sheetData>
  <sheetProtection/>
  <mergeCells count="40"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  <mergeCell ref="P24:U24"/>
    <mergeCell ref="M8:Q8"/>
    <mergeCell ref="K8:K9"/>
    <mergeCell ref="C10:C11"/>
    <mergeCell ref="H10:H11"/>
    <mergeCell ref="J8:J9"/>
    <mergeCell ref="I8:I9"/>
    <mergeCell ref="B23:K23"/>
    <mergeCell ref="A10:A11"/>
    <mergeCell ref="B10:B11"/>
    <mergeCell ref="A8:A9"/>
    <mergeCell ref="B8:B9"/>
    <mergeCell ref="J10:J11"/>
    <mergeCell ref="P23:U23"/>
    <mergeCell ref="T8:T9"/>
    <mergeCell ref="U8:U9"/>
    <mergeCell ref="P1:S1"/>
    <mergeCell ref="A2:U2"/>
    <mergeCell ref="A4:U4"/>
    <mergeCell ref="A6:U6"/>
    <mergeCell ref="S8:S9"/>
    <mergeCell ref="L8:L9"/>
    <mergeCell ref="D8:G8"/>
    <mergeCell ref="H8:H9"/>
    <mergeCell ref="W11:W12"/>
    <mergeCell ref="V11:V12"/>
    <mergeCell ref="U10:U11"/>
    <mergeCell ref="S10:S11"/>
    <mergeCell ref="T10:T11"/>
    <mergeCell ref="D10:G10"/>
  </mergeCells>
  <printOptions/>
  <pageMargins left="0.45" right="0.1" top="0.25" bottom="0.25" header="0" footer="0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2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5.57421875" style="162" bestFit="1" customWidth="1"/>
    <col min="2" max="2" width="21.7109375" style="212" bestFit="1" customWidth="1"/>
    <col min="3" max="3" width="20.421875" style="166" bestFit="1" customWidth="1"/>
    <col min="4" max="4" width="8.7109375" style="166" customWidth="1"/>
    <col min="5" max="5" width="8.00390625" style="166" customWidth="1"/>
    <col min="6" max="6" width="20.00390625" style="166" customWidth="1"/>
    <col min="7" max="7" width="13.7109375" style="166" bestFit="1" customWidth="1"/>
    <col min="8" max="8" width="12.140625" style="166" customWidth="1"/>
    <col min="9" max="9" width="16.140625" style="166" customWidth="1"/>
    <col min="10" max="10" width="18.28125" style="166" customWidth="1"/>
    <col min="11" max="11" width="16.8515625" style="166" customWidth="1"/>
    <col min="12" max="12" width="17.57421875" style="166" customWidth="1"/>
    <col min="13" max="13" width="19.140625" style="166" bestFit="1" customWidth="1"/>
    <col min="14" max="14" width="14.8515625" style="166" bestFit="1" customWidth="1"/>
    <col min="15" max="15" width="22.00390625" style="166" bestFit="1" customWidth="1"/>
    <col min="16" max="16" width="17.421875" style="166" bestFit="1" customWidth="1"/>
    <col min="17" max="17" width="16.421875" style="166" customWidth="1"/>
    <col min="18" max="18" width="0.85546875" style="162" hidden="1" customWidth="1"/>
    <col min="19" max="19" width="2.7109375" style="163" customWidth="1"/>
    <col min="20" max="23" width="13.28125" style="163" customWidth="1"/>
    <col min="24" max="24" width="11.421875" style="162" bestFit="1" customWidth="1"/>
    <col min="25" max="26" width="12.140625" style="162" customWidth="1"/>
    <col min="27" max="27" width="15.140625" style="162" customWidth="1"/>
    <col min="28" max="28" width="17.8515625" style="162" customWidth="1"/>
    <col min="29" max="29" width="9.140625" style="163" customWidth="1"/>
    <col min="30" max="30" width="40.421875" style="163" customWidth="1"/>
    <col min="31" max="32" width="9.140625" style="163" customWidth="1"/>
    <col min="33" max="33" width="9.8515625" style="163" bestFit="1" customWidth="1"/>
    <col min="34" max="178" width="9.140625" style="163" customWidth="1"/>
    <col min="179" max="16384" width="9.140625" style="162" customWidth="1"/>
  </cols>
  <sheetData>
    <row r="1" spans="1:17" ht="31.5" customHeight="1">
      <c r="A1" s="355" t="s">
        <v>114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8.25" customHeight="1">
      <c r="A2" s="164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Q2" s="165"/>
    </row>
    <row r="3" spans="1:24" ht="17.25" customHeight="1">
      <c r="A3" s="356" t="s">
        <v>30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X3" s="167"/>
    </row>
    <row r="4" spans="1:17" ht="20.25" customHeight="1">
      <c r="A4" s="357" t="s">
        <v>142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</row>
    <row r="5" spans="1:178" s="169" customFormat="1" ht="22.5" customHeight="1">
      <c r="A5" s="168"/>
      <c r="C5" s="170"/>
      <c r="D5" s="170"/>
      <c r="E5" s="170"/>
      <c r="F5" s="170"/>
      <c r="G5" s="170"/>
      <c r="H5" s="170"/>
      <c r="I5" s="170"/>
      <c r="J5" s="170"/>
      <c r="K5" s="170"/>
      <c r="O5" s="199"/>
      <c r="P5" s="198"/>
      <c r="Q5" s="171"/>
      <c r="R5" s="172"/>
      <c r="S5" s="173"/>
      <c r="T5" s="173">
        <f>SUM(L11:P11)</f>
        <v>158.42</v>
      </c>
      <c r="U5" s="173"/>
      <c r="V5" s="173"/>
      <c r="W5" s="17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</row>
    <row r="6" spans="1:178" s="104" customFormat="1" ht="88.5" customHeight="1">
      <c r="A6" s="349" t="s">
        <v>0</v>
      </c>
      <c r="B6" s="349" t="s">
        <v>32</v>
      </c>
      <c r="C6" s="349" t="s">
        <v>139</v>
      </c>
      <c r="D6" s="349" t="s">
        <v>33</v>
      </c>
      <c r="E6" s="349"/>
      <c r="F6" s="349" t="s">
        <v>94</v>
      </c>
      <c r="G6" s="349"/>
      <c r="H6" s="349" t="s">
        <v>34</v>
      </c>
      <c r="I6" s="358" t="s">
        <v>137</v>
      </c>
      <c r="J6" s="349" t="s">
        <v>134</v>
      </c>
      <c r="K6" s="349" t="s">
        <v>42</v>
      </c>
      <c r="L6" s="349" t="s">
        <v>125</v>
      </c>
      <c r="M6" s="349"/>
      <c r="N6" s="349"/>
      <c r="O6" s="349"/>
      <c r="P6" s="349"/>
      <c r="Q6" s="349"/>
      <c r="S6" s="105"/>
      <c r="T6" s="213" t="e">
        <f>#REF!-#REF!-#REF!</f>
        <v>#REF!</v>
      </c>
      <c r="U6" s="105"/>
      <c r="V6" s="105"/>
      <c r="W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</row>
    <row r="7" spans="1:178" s="104" customFormat="1" ht="30.75" customHeight="1">
      <c r="A7" s="349"/>
      <c r="B7" s="349"/>
      <c r="C7" s="349"/>
      <c r="D7" s="353" t="s">
        <v>35</v>
      </c>
      <c r="E7" s="353" t="s">
        <v>36</v>
      </c>
      <c r="F7" s="354" t="s">
        <v>35</v>
      </c>
      <c r="G7" s="354" t="s">
        <v>36</v>
      </c>
      <c r="H7" s="349"/>
      <c r="I7" s="358"/>
      <c r="J7" s="349"/>
      <c r="K7" s="349"/>
      <c r="L7" s="349" t="s">
        <v>37</v>
      </c>
      <c r="M7" s="349" t="s">
        <v>38</v>
      </c>
      <c r="N7" s="349" t="s">
        <v>39</v>
      </c>
      <c r="O7" s="349" t="s">
        <v>43</v>
      </c>
      <c r="P7" s="349"/>
      <c r="Q7" s="350" t="s">
        <v>135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</row>
    <row r="8" spans="1:178" s="104" customFormat="1" ht="25.5" customHeight="1">
      <c r="A8" s="349"/>
      <c r="B8" s="349"/>
      <c r="C8" s="349"/>
      <c r="D8" s="353"/>
      <c r="E8" s="353"/>
      <c r="F8" s="354"/>
      <c r="G8" s="354"/>
      <c r="H8" s="349"/>
      <c r="I8" s="358"/>
      <c r="J8" s="349"/>
      <c r="K8" s="349"/>
      <c r="L8" s="349"/>
      <c r="M8" s="349"/>
      <c r="N8" s="349"/>
      <c r="O8" s="247" t="s">
        <v>44</v>
      </c>
      <c r="P8" s="247" t="s">
        <v>45</v>
      </c>
      <c r="Q8" s="350"/>
      <c r="R8" s="105"/>
      <c r="S8" s="105"/>
      <c r="T8" s="105">
        <v>4.32</v>
      </c>
      <c r="U8" s="105"/>
      <c r="V8" s="105"/>
      <c r="W8" s="105"/>
      <c r="X8" s="105"/>
      <c r="Y8" s="105" t="s">
        <v>127</v>
      </c>
      <c r="Z8" s="105"/>
      <c r="AA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</row>
    <row r="9" spans="1:178" s="169" customFormat="1" ht="18" customHeight="1">
      <c r="A9" s="106"/>
      <c r="B9" s="107">
        <v>1</v>
      </c>
      <c r="C9" s="100">
        <v>2</v>
      </c>
      <c r="D9" s="100">
        <v>3</v>
      </c>
      <c r="E9" s="100">
        <v>4</v>
      </c>
      <c r="F9" s="100">
        <v>5</v>
      </c>
      <c r="G9" s="100">
        <v>6</v>
      </c>
      <c r="H9" s="100">
        <v>7</v>
      </c>
      <c r="I9" s="100">
        <v>8</v>
      </c>
      <c r="J9" s="100">
        <v>9</v>
      </c>
      <c r="K9" s="100">
        <v>10</v>
      </c>
      <c r="L9" s="100">
        <v>11</v>
      </c>
      <c r="M9" s="100">
        <v>12</v>
      </c>
      <c r="N9" s="100">
        <v>13</v>
      </c>
      <c r="O9" s="100">
        <v>14</v>
      </c>
      <c r="P9" s="100">
        <v>15</v>
      </c>
      <c r="Q9" s="100">
        <v>16</v>
      </c>
      <c r="R9" s="105"/>
      <c r="S9" s="105"/>
      <c r="T9" s="105"/>
      <c r="U9" s="105"/>
      <c r="V9" s="105"/>
      <c r="W9" s="105"/>
      <c r="X9" s="249"/>
      <c r="Y9" s="105"/>
      <c r="Z9" s="105"/>
      <c r="AA9" s="105" t="s">
        <v>126</v>
      </c>
      <c r="AB9" s="169" t="s">
        <v>133</v>
      </c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</row>
    <row r="10" spans="1:31" s="177" customFormat="1" ht="30.75" customHeight="1">
      <c r="A10" s="108">
        <v>1</v>
      </c>
      <c r="B10" s="108" t="s">
        <v>22</v>
      </c>
      <c r="C10" s="269">
        <v>0</v>
      </c>
      <c r="D10" s="108"/>
      <c r="E10" s="108"/>
      <c r="F10" s="269">
        <v>0</v>
      </c>
      <c r="G10" s="347"/>
      <c r="H10" s="270">
        <v>0</v>
      </c>
      <c r="I10" s="298">
        <v>468.60999999999996</v>
      </c>
      <c r="J10" s="99">
        <f aca="true" t="shared" si="0" ref="J10:J16">SUM(C10,F10,H10,I10)</f>
        <v>468.60999999999996</v>
      </c>
      <c r="K10" s="99">
        <v>0</v>
      </c>
      <c r="L10" s="99">
        <v>368.70000000000005</v>
      </c>
      <c r="M10" s="99">
        <v>13.18</v>
      </c>
      <c r="N10" s="99">
        <v>10.74</v>
      </c>
      <c r="O10" s="99">
        <v>0</v>
      </c>
      <c r="P10" s="99">
        <v>0</v>
      </c>
      <c r="Q10" s="99">
        <v>392.62</v>
      </c>
      <c r="R10" s="176"/>
      <c r="S10" s="176"/>
      <c r="T10" s="176">
        <f aca="true" t="shared" si="1" ref="T10:T16">Q10*100/10987</f>
        <v>3.5734959497588057</v>
      </c>
      <c r="U10" s="176" t="e">
        <f>T10*#REF!</f>
        <v>#REF!</v>
      </c>
      <c r="V10" s="176" t="e">
        <f aca="true" t="shared" si="2" ref="V10:V16">L10+U10</f>
        <v>#REF!</v>
      </c>
      <c r="W10" s="176">
        <v>946.3318055174382</v>
      </c>
      <c r="X10" s="271">
        <v>16</v>
      </c>
      <c r="Y10" s="214">
        <f aca="true" t="shared" si="3" ref="Y10:Y18">Q10/X10</f>
        <v>24.53875</v>
      </c>
      <c r="Z10" s="214">
        <f aca="true" t="shared" si="4" ref="Z10:Z18">Q10/11</f>
        <v>35.692727272727275</v>
      </c>
      <c r="AA10" s="214">
        <f aca="true" t="shared" si="5" ref="AA10:AA18">(L10/Q10)*100</f>
        <v>93.9075951301513</v>
      </c>
      <c r="AB10" s="175">
        <f>L10/'Part-I'!P13</f>
        <v>194.87624010951552</v>
      </c>
      <c r="AD10" s="177" t="s">
        <v>22</v>
      </c>
      <c r="AE10" s="177">
        <v>831.20444</v>
      </c>
    </row>
    <row r="11" spans="1:31" s="177" customFormat="1" ht="30.75" customHeight="1">
      <c r="A11" s="108">
        <v>2</v>
      </c>
      <c r="B11" s="108" t="s">
        <v>23</v>
      </c>
      <c r="C11" s="269">
        <v>0</v>
      </c>
      <c r="D11" s="108"/>
      <c r="E11" s="108"/>
      <c r="F11" s="269">
        <v>0</v>
      </c>
      <c r="G11" s="347"/>
      <c r="H11" s="270">
        <v>0</v>
      </c>
      <c r="I11" s="270">
        <v>158.51000000000002</v>
      </c>
      <c r="J11" s="99">
        <f t="shared" si="0"/>
        <v>158.51000000000002</v>
      </c>
      <c r="K11" s="99">
        <v>0</v>
      </c>
      <c r="L11" s="99">
        <v>153.20999999999998</v>
      </c>
      <c r="M11" s="99">
        <v>5.21</v>
      </c>
      <c r="N11" s="99">
        <v>0</v>
      </c>
      <c r="O11" s="99">
        <v>0</v>
      </c>
      <c r="P11" s="99">
        <v>0</v>
      </c>
      <c r="Q11" s="99">
        <v>158.42</v>
      </c>
      <c r="R11" s="176"/>
      <c r="S11" s="176"/>
      <c r="T11" s="176">
        <f t="shared" si="1"/>
        <v>1.4418858651133155</v>
      </c>
      <c r="U11" s="176" t="e">
        <f>T11*#REF!</f>
        <v>#REF!</v>
      </c>
      <c r="V11" s="176" t="e">
        <f t="shared" si="2"/>
        <v>#REF!</v>
      </c>
      <c r="W11" s="176">
        <v>394.9048928760487</v>
      </c>
      <c r="X11" s="271">
        <v>12</v>
      </c>
      <c r="Y11" s="214">
        <f t="shared" si="3"/>
        <v>13.201666666666666</v>
      </c>
      <c r="Z11" s="214">
        <f t="shared" si="4"/>
        <v>14.40181818181818</v>
      </c>
      <c r="AA11" s="214">
        <f t="shared" si="5"/>
        <v>96.71127382906198</v>
      </c>
      <c r="AB11" s="175">
        <f>L11/'Part-I'!P14</f>
        <v>189.53423640749673</v>
      </c>
      <c r="AD11" s="177" t="s">
        <v>136</v>
      </c>
      <c r="AE11" s="177">
        <v>402.7251</v>
      </c>
    </row>
    <row r="12" spans="1:31" s="177" customFormat="1" ht="30.75" customHeight="1">
      <c r="A12" s="108">
        <v>3</v>
      </c>
      <c r="B12" s="299" t="s">
        <v>24</v>
      </c>
      <c r="C12" s="269">
        <v>0.00049</v>
      </c>
      <c r="D12" s="299"/>
      <c r="E12" s="299"/>
      <c r="F12" s="300">
        <v>0</v>
      </c>
      <c r="G12" s="347"/>
      <c r="H12" s="270">
        <v>0</v>
      </c>
      <c r="I12" s="270">
        <v>196.42</v>
      </c>
      <c r="J12" s="99">
        <f t="shared" si="0"/>
        <v>196.42049</v>
      </c>
      <c r="K12" s="301">
        <v>0</v>
      </c>
      <c r="L12" s="302">
        <v>181.6</v>
      </c>
      <c r="M12" s="302">
        <v>3.29</v>
      </c>
      <c r="N12" s="302">
        <v>11.53</v>
      </c>
      <c r="O12" s="302">
        <v>0</v>
      </c>
      <c r="P12" s="302">
        <v>0</v>
      </c>
      <c r="Q12" s="99">
        <v>196.42</v>
      </c>
      <c r="R12" s="176"/>
      <c r="S12" s="176"/>
      <c r="T12" s="176">
        <f t="shared" si="1"/>
        <v>1.7877491580959315</v>
      </c>
      <c r="U12" s="176" t="e">
        <f>T12*#REF!</f>
        <v>#REF!</v>
      </c>
      <c r="V12" s="176" t="e">
        <f t="shared" si="2"/>
        <v>#REF!</v>
      </c>
      <c r="W12" s="176">
        <v>329.2062499634278</v>
      </c>
      <c r="X12" s="271">
        <v>5</v>
      </c>
      <c r="Y12" s="214">
        <f t="shared" si="3"/>
        <v>39.284</v>
      </c>
      <c r="Z12" s="214">
        <f t="shared" si="4"/>
        <v>17.856363636363636</v>
      </c>
      <c r="AA12" s="214">
        <f t="shared" si="5"/>
        <v>92.45494348844313</v>
      </c>
      <c r="AB12" s="175" t="e">
        <f>#REF!/'Part-I'!P15</f>
        <v>#REF!</v>
      </c>
      <c r="AD12" s="177" t="s">
        <v>24</v>
      </c>
      <c r="AE12" s="177">
        <v>230.73651</v>
      </c>
    </row>
    <row r="13" spans="1:179" s="305" customFormat="1" ht="30.75" customHeight="1">
      <c r="A13" s="108">
        <v>4</v>
      </c>
      <c r="B13" s="108" t="s">
        <v>25</v>
      </c>
      <c r="C13" s="269">
        <v>37.63</v>
      </c>
      <c r="D13" s="108"/>
      <c r="E13" s="108"/>
      <c r="F13" s="269">
        <v>0</v>
      </c>
      <c r="G13" s="347"/>
      <c r="H13" s="270">
        <v>0</v>
      </c>
      <c r="I13" s="270">
        <v>220.23</v>
      </c>
      <c r="J13" s="99">
        <f t="shared" si="0"/>
        <v>257.86</v>
      </c>
      <c r="K13" s="99">
        <v>0</v>
      </c>
      <c r="L13" s="99">
        <v>166.23386999999997</v>
      </c>
      <c r="M13" s="99">
        <v>1.6900000000000002</v>
      </c>
      <c r="N13" s="99">
        <v>47.89</v>
      </c>
      <c r="O13" s="99">
        <v>0</v>
      </c>
      <c r="P13" s="99">
        <v>0</v>
      </c>
      <c r="Q13" s="99">
        <v>215.81386999999995</v>
      </c>
      <c r="R13" s="303"/>
      <c r="S13" s="303"/>
      <c r="T13" s="176">
        <f t="shared" si="1"/>
        <v>1.964265677619004</v>
      </c>
      <c r="U13" s="176">
        <f>T13*T11</f>
        <v>2.8322469158860706</v>
      </c>
      <c r="V13" s="176">
        <f t="shared" si="2"/>
        <v>169.06611691588603</v>
      </c>
      <c r="W13" s="176">
        <v>421.40043101378836</v>
      </c>
      <c r="X13" s="304">
        <v>16</v>
      </c>
      <c r="Y13" s="270">
        <f t="shared" si="3"/>
        <v>13.488366874999997</v>
      </c>
      <c r="Z13" s="270">
        <f t="shared" si="4"/>
        <v>19.619442727272723</v>
      </c>
      <c r="AA13" s="214">
        <f t="shared" si="5"/>
        <v>77.02649973331187</v>
      </c>
      <c r="AB13" s="305">
        <f>L13/'Part-I'!P16</f>
        <v>129.1327419191958</v>
      </c>
      <c r="AC13" s="276"/>
      <c r="AD13" s="276" t="s">
        <v>25</v>
      </c>
      <c r="AE13" s="276">
        <v>677.9344</v>
      </c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306"/>
    </row>
    <row r="14" spans="1:31" s="179" customFormat="1" ht="30.75" customHeight="1">
      <c r="A14" s="108">
        <v>5</v>
      </c>
      <c r="B14" s="307" t="s">
        <v>26</v>
      </c>
      <c r="C14" s="269">
        <v>0.2562687</v>
      </c>
      <c r="D14" s="307"/>
      <c r="E14" s="307"/>
      <c r="F14" s="308">
        <v>0</v>
      </c>
      <c r="G14" s="347"/>
      <c r="H14" s="270">
        <v>0.20045000000000002</v>
      </c>
      <c r="I14" s="270">
        <v>200.55339999999998</v>
      </c>
      <c r="J14" s="99">
        <v>200.55339999999998</v>
      </c>
      <c r="K14" s="99">
        <v>0</v>
      </c>
      <c r="L14" s="302">
        <v>170.82489999999999</v>
      </c>
      <c r="M14" s="302">
        <v>3.67998</v>
      </c>
      <c r="N14" s="302">
        <v>25.08876</v>
      </c>
      <c r="O14" s="302">
        <v>0.95976</v>
      </c>
      <c r="P14" s="302">
        <v>0.1507</v>
      </c>
      <c r="Q14" s="99">
        <v>200.70409999999998</v>
      </c>
      <c r="R14" s="309"/>
      <c r="S14" s="176"/>
      <c r="T14" s="176">
        <f t="shared" si="1"/>
        <v>1.8267416037134796</v>
      </c>
      <c r="U14" s="176">
        <f>T14*T12</f>
        <v>3.2657557640975847</v>
      </c>
      <c r="V14" s="176">
        <f t="shared" si="2"/>
        <v>174.09065576409756</v>
      </c>
      <c r="W14" s="176">
        <v>284.0693844620202</v>
      </c>
      <c r="X14" s="310">
        <v>5</v>
      </c>
      <c r="Y14" s="214">
        <f t="shared" si="3"/>
        <v>40.14082</v>
      </c>
      <c r="Z14" s="311">
        <f t="shared" si="4"/>
        <v>18.245827272727272</v>
      </c>
      <c r="AA14" s="214">
        <f t="shared" si="5"/>
        <v>85.11281035115874</v>
      </c>
      <c r="AB14" s="175" t="e">
        <f>#REF!/'Part-I'!P17</f>
        <v>#REF!</v>
      </c>
      <c r="AD14" s="179" t="s">
        <v>26</v>
      </c>
      <c r="AE14" s="179">
        <v>243.09251</v>
      </c>
    </row>
    <row r="15" spans="1:31" s="177" customFormat="1" ht="30.75" customHeight="1">
      <c r="A15" s="108">
        <v>6</v>
      </c>
      <c r="B15" s="108" t="s">
        <v>27</v>
      </c>
      <c r="C15" s="269">
        <v>0.05671</v>
      </c>
      <c r="D15" s="108"/>
      <c r="E15" s="108"/>
      <c r="F15" s="269">
        <v>0</v>
      </c>
      <c r="G15" s="347"/>
      <c r="H15" s="270">
        <v>0</v>
      </c>
      <c r="I15" s="270">
        <v>124.57</v>
      </c>
      <c r="J15" s="99">
        <f t="shared" si="0"/>
        <v>124.62670999999999</v>
      </c>
      <c r="K15" s="99">
        <v>0</v>
      </c>
      <c r="L15" s="99">
        <v>94.74369</v>
      </c>
      <c r="M15" s="99">
        <v>2.8813400000000002</v>
      </c>
      <c r="N15" s="99">
        <v>22.71</v>
      </c>
      <c r="O15" s="99">
        <v>0</v>
      </c>
      <c r="P15" s="272">
        <v>4.32</v>
      </c>
      <c r="Q15" s="99">
        <v>124.65503000000001</v>
      </c>
      <c r="R15" s="176">
        <v>51.19127999999999</v>
      </c>
      <c r="S15" s="176"/>
      <c r="T15" s="176">
        <f t="shared" si="1"/>
        <v>1.1345683990170201</v>
      </c>
      <c r="U15" s="176">
        <f>T15*T13</f>
        <v>2.2285937651002756</v>
      </c>
      <c r="V15" s="176">
        <f t="shared" si="2"/>
        <v>96.97228376510027</v>
      </c>
      <c r="W15" s="176">
        <v>217.44448577735142</v>
      </c>
      <c r="X15" s="271">
        <v>12</v>
      </c>
      <c r="Y15" s="214">
        <f t="shared" si="3"/>
        <v>10.387919166666668</v>
      </c>
      <c r="Z15" s="214">
        <f t="shared" si="4"/>
        <v>11.332275454545455</v>
      </c>
      <c r="AA15" s="214">
        <f t="shared" si="5"/>
        <v>76.004706749499</v>
      </c>
      <c r="AB15" s="175">
        <f>L15/'Part-I'!P18</f>
        <v>141.35996598182714</v>
      </c>
      <c r="AD15" s="177" t="s">
        <v>27</v>
      </c>
      <c r="AE15" s="177">
        <v>282.2</v>
      </c>
    </row>
    <row r="16" spans="1:31" s="177" customFormat="1" ht="30.75" customHeight="1">
      <c r="A16" s="108">
        <v>7</v>
      </c>
      <c r="B16" s="108" t="s">
        <v>28</v>
      </c>
      <c r="C16" s="269">
        <v>0</v>
      </c>
      <c r="D16" s="108"/>
      <c r="E16" s="108"/>
      <c r="F16" s="269">
        <v>0</v>
      </c>
      <c r="G16" s="348"/>
      <c r="H16" s="270">
        <v>0</v>
      </c>
      <c r="I16" s="270">
        <v>182.94659999999996</v>
      </c>
      <c r="J16" s="99">
        <f t="shared" si="0"/>
        <v>182.94659999999996</v>
      </c>
      <c r="K16" s="99">
        <v>0</v>
      </c>
      <c r="L16" s="99">
        <v>93.2866</v>
      </c>
      <c r="M16" s="99">
        <v>8.259999999999998</v>
      </c>
      <c r="N16" s="99">
        <v>71.92999999999999</v>
      </c>
      <c r="O16" s="99">
        <v>6.2</v>
      </c>
      <c r="P16" s="272">
        <v>0</v>
      </c>
      <c r="Q16" s="99">
        <v>179.67659999999998</v>
      </c>
      <c r="R16" s="176"/>
      <c r="S16" s="176"/>
      <c r="T16" s="176">
        <f t="shared" si="1"/>
        <v>1.6353563302084277</v>
      </c>
      <c r="U16" s="176">
        <f>T16*T14</f>
        <v>2.987373445287934</v>
      </c>
      <c r="V16" s="176">
        <f t="shared" si="2"/>
        <v>96.27397344528794</v>
      </c>
      <c r="W16" s="176">
        <v>551.7063168440602</v>
      </c>
      <c r="X16" s="271">
        <v>14</v>
      </c>
      <c r="Y16" s="214">
        <f t="shared" si="3"/>
        <v>12.834042857142856</v>
      </c>
      <c r="Z16" s="214">
        <f t="shared" si="4"/>
        <v>16.33423636363636</v>
      </c>
      <c r="AA16" s="214">
        <f t="shared" si="5"/>
        <v>51.91917033158464</v>
      </c>
      <c r="AB16" s="175">
        <f>L16/'Part-I'!P19</f>
        <v>474.54776681249365</v>
      </c>
      <c r="AD16" s="177" t="s">
        <v>28</v>
      </c>
      <c r="AE16" s="177">
        <v>641.19701</v>
      </c>
    </row>
    <row r="17" spans="1:28" s="177" customFormat="1" ht="30.75" customHeight="1">
      <c r="A17" s="108"/>
      <c r="B17" s="108"/>
      <c r="C17" s="269"/>
      <c r="D17" s="108"/>
      <c r="E17" s="108"/>
      <c r="F17" s="269"/>
      <c r="G17" s="275"/>
      <c r="H17" s="270"/>
      <c r="I17" s="270"/>
      <c r="J17" s="99"/>
      <c r="K17" s="99"/>
      <c r="L17" s="99">
        <v>89.0166</v>
      </c>
      <c r="M17" s="99">
        <v>8.259999999999998</v>
      </c>
      <c r="N17" s="99">
        <v>71.92999999999999</v>
      </c>
      <c r="O17" s="99">
        <v>6.2</v>
      </c>
      <c r="P17" s="272">
        <v>0</v>
      </c>
      <c r="Q17" s="99">
        <v>175.40659999999997</v>
      </c>
      <c r="R17" s="176"/>
      <c r="S17" s="176"/>
      <c r="T17" s="176"/>
      <c r="U17" s="176"/>
      <c r="V17" s="176"/>
      <c r="W17" s="176"/>
      <c r="X17" s="271"/>
      <c r="Y17" s="214"/>
      <c r="Z17" s="214"/>
      <c r="AA17" s="214"/>
      <c r="AB17" s="175"/>
    </row>
    <row r="18" spans="1:28" s="182" customFormat="1" ht="30.75" customHeight="1">
      <c r="A18" s="97"/>
      <c r="B18" s="97" t="s">
        <v>5</v>
      </c>
      <c r="C18" s="240">
        <f aca="true" t="shared" si="6" ref="C18:P18">SUM(C10:C16)</f>
        <v>37.943468700000004</v>
      </c>
      <c r="D18" s="240">
        <f t="shared" si="6"/>
        <v>0</v>
      </c>
      <c r="E18" s="240">
        <f t="shared" si="6"/>
        <v>0</v>
      </c>
      <c r="F18" s="240">
        <f t="shared" si="6"/>
        <v>0</v>
      </c>
      <c r="G18" s="240">
        <f t="shared" si="6"/>
        <v>0</v>
      </c>
      <c r="H18" s="240">
        <f t="shared" si="6"/>
        <v>0.20045000000000002</v>
      </c>
      <c r="I18" s="312">
        <f t="shared" si="6"/>
        <v>1551.84</v>
      </c>
      <c r="J18" s="240">
        <f t="shared" si="6"/>
        <v>1589.5272</v>
      </c>
      <c r="K18" s="240">
        <f t="shared" si="6"/>
        <v>0</v>
      </c>
      <c r="L18" s="240">
        <f t="shared" si="6"/>
        <v>1228.59906</v>
      </c>
      <c r="M18" s="240">
        <f t="shared" si="6"/>
        <v>38.191320000000005</v>
      </c>
      <c r="N18" s="240">
        <f t="shared" si="6"/>
        <v>189.88876</v>
      </c>
      <c r="O18" s="240">
        <f t="shared" si="6"/>
        <v>7.15976</v>
      </c>
      <c r="P18" s="240">
        <f t="shared" si="6"/>
        <v>4.4707</v>
      </c>
      <c r="Q18" s="99">
        <f>SUM(L18:P18)</f>
        <v>1468.3096</v>
      </c>
      <c r="R18" s="180"/>
      <c r="S18" s="176"/>
      <c r="T18" s="176">
        <f>J19-Q19</f>
        <v>0.33999999999999986</v>
      </c>
      <c r="U18" s="176"/>
      <c r="V18" s="176"/>
      <c r="W18" s="176"/>
      <c r="X18" s="181">
        <f>SUM(X10:X16)</f>
        <v>80</v>
      </c>
      <c r="Y18" s="214">
        <f t="shared" si="3"/>
        <v>18.35387</v>
      </c>
      <c r="Z18" s="250">
        <f t="shared" si="4"/>
        <v>133.4826909090909</v>
      </c>
      <c r="AA18" s="214">
        <f t="shared" si="5"/>
        <v>83.67438720008369</v>
      </c>
      <c r="AB18" s="186"/>
    </row>
    <row r="19" spans="1:28" s="177" customFormat="1" ht="30.75" customHeight="1">
      <c r="A19" s="108">
        <v>1</v>
      </c>
      <c r="B19" s="108" t="s">
        <v>40</v>
      </c>
      <c r="C19" s="99">
        <v>0</v>
      </c>
      <c r="D19" s="99"/>
      <c r="E19" s="99"/>
      <c r="F19" s="99">
        <v>0</v>
      </c>
      <c r="G19" s="253"/>
      <c r="H19" s="99"/>
      <c r="I19" s="99">
        <v>10.02</v>
      </c>
      <c r="J19" s="99">
        <f>I19</f>
        <v>10.02</v>
      </c>
      <c r="K19" s="99">
        <v>0</v>
      </c>
      <c r="L19" s="99">
        <v>9.68</v>
      </c>
      <c r="M19" s="99">
        <v>0</v>
      </c>
      <c r="N19" s="99">
        <v>0</v>
      </c>
      <c r="O19" s="99">
        <v>0</v>
      </c>
      <c r="P19" s="99">
        <v>0</v>
      </c>
      <c r="Q19" s="99">
        <f>SUM(L19:P19)</f>
        <v>9.68</v>
      </c>
      <c r="T19" s="178">
        <f>Q18-P18-O18</f>
        <v>1456.67914</v>
      </c>
      <c r="X19" s="214">
        <f>Q22-P22-O22</f>
        <v>1466.35914</v>
      </c>
      <c r="Y19" s="175"/>
      <c r="Z19" s="175">
        <f>Q18/146</f>
        <v>10.05691506849315</v>
      </c>
      <c r="AA19" s="175"/>
      <c r="AB19" s="175"/>
    </row>
    <row r="20" spans="1:28" s="177" customFormat="1" ht="30.75" customHeight="1">
      <c r="A20" s="108">
        <v>2</v>
      </c>
      <c r="B20" s="108" t="s">
        <v>93</v>
      </c>
      <c r="C20" s="99">
        <v>8.45</v>
      </c>
      <c r="D20" s="99"/>
      <c r="E20" s="99"/>
      <c r="F20" s="99">
        <v>0</v>
      </c>
      <c r="G20" s="99">
        <v>0</v>
      </c>
      <c r="H20" s="99">
        <v>0</v>
      </c>
      <c r="I20" s="99">
        <v>71.79</v>
      </c>
      <c r="J20" s="99">
        <f>C20+I20</f>
        <v>80.24000000000001</v>
      </c>
      <c r="K20" s="99"/>
      <c r="L20" s="99"/>
      <c r="M20" s="99"/>
      <c r="N20" s="99"/>
      <c r="O20" s="99">
        <v>71.79</v>
      </c>
      <c r="P20" s="99">
        <v>0</v>
      </c>
      <c r="Q20" s="99">
        <f>O20+P20</f>
        <v>71.79</v>
      </c>
      <c r="V20" s="176"/>
      <c r="X20" s="175"/>
      <c r="Y20" s="175"/>
      <c r="Z20" s="175"/>
      <c r="AA20" s="175"/>
      <c r="AB20" s="175"/>
    </row>
    <row r="21" spans="1:28" s="179" customFormat="1" ht="30.75" customHeight="1">
      <c r="A21" s="108"/>
      <c r="B21" s="108" t="s">
        <v>5</v>
      </c>
      <c r="C21" s="99"/>
      <c r="D21" s="99"/>
      <c r="E21" s="99"/>
      <c r="F21" s="99"/>
      <c r="G21" s="99"/>
      <c r="H21" s="99"/>
      <c r="I21" s="99"/>
      <c r="J21" s="99">
        <f>SUM(J19:J20)</f>
        <v>90.26</v>
      </c>
      <c r="K21" s="99"/>
      <c r="L21" s="99">
        <f>SUM(L19:L20)</f>
        <v>9.68</v>
      </c>
      <c r="M21" s="99">
        <f>SUM(M19:M20)</f>
        <v>0</v>
      </c>
      <c r="N21" s="99">
        <f>SUM(N19:N20)</f>
        <v>0</v>
      </c>
      <c r="O21" s="99">
        <f>SUM(O19:O20)</f>
        <v>71.79</v>
      </c>
      <c r="P21" s="99">
        <f>SUM(P19:P20)</f>
        <v>0</v>
      </c>
      <c r="Q21" s="99">
        <f>SUM(L21:P21)</f>
        <v>81.47</v>
      </c>
      <c r="S21" s="183"/>
      <c r="T21" s="183"/>
      <c r="U21" s="183"/>
      <c r="V21" s="183"/>
      <c r="W21" s="183"/>
      <c r="X21" s="184"/>
      <c r="Y21" s="184"/>
      <c r="Z21" s="184"/>
      <c r="AA21" s="184"/>
      <c r="AB21" s="184"/>
    </row>
    <row r="22" spans="1:28" s="182" customFormat="1" ht="30.75" customHeight="1">
      <c r="A22" s="345" t="s">
        <v>41</v>
      </c>
      <c r="B22" s="346"/>
      <c r="C22" s="240">
        <f>C18+C19+C20</f>
        <v>46.3934687</v>
      </c>
      <c r="D22" s="97">
        <f>D18+D21</f>
        <v>0</v>
      </c>
      <c r="E22" s="97">
        <f>E21</f>
        <v>0</v>
      </c>
      <c r="F22" s="98">
        <f>F21</f>
        <v>0</v>
      </c>
      <c r="G22" s="98">
        <v>0</v>
      </c>
      <c r="H22" s="98">
        <f>H18+H20</f>
        <v>0.20045000000000002</v>
      </c>
      <c r="I22" s="98">
        <f>I18+I19+I20</f>
        <v>1633.6499999999999</v>
      </c>
      <c r="J22" s="98">
        <f>J18+J19+J20</f>
        <v>1679.7872</v>
      </c>
      <c r="K22" s="98">
        <f>K18</f>
        <v>0</v>
      </c>
      <c r="L22" s="98">
        <f aca="true" t="shared" si="7" ref="L22:Q22">L18+L21</f>
        <v>1238.27906</v>
      </c>
      <c r="M22" s="98">
        <f t="shared" si="7"/>
        <v>38.191320000000005</v>
      </c>
      <c r="N22" s="98">
        <f t="shared" si="7"/>
        <v>189.88876</v>
      </c>
      <c r="O22" s="98">
        <f t="shared" si="7"/>
        <v>78.94976000000001</v>
      </c>
      <c r="P22" s="98">
        <f t="shared" si="7"/>
        <v>4.4707</v>
      </c>
      <c r="Q22" s="98">
        <f t="shared" si="7"/>
        <v>1549.7796</v>
      </c>
      <c r="T22" s="185"/>
      <c r="X22" s="186"/>
      <c r="Y22" s="186"/>
      <c r="Z22" s="186"/>
      <c r="AA22" s="186"/>
      <c r="AB22" s="186"/>
    </row>
    <row r="23" spans="1:178" s="189" customFormat="1" ht="68.25" customHeight="1">
      <c r="A23" s="187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188"/>
      <c r="M23" s="190"/>
      <c r="O23" s="190"/>
      <c r="P23" s="190"/>
      <c r="Q23" s="191"/>
      <c r="S23" s="192"/>
      <c r="T23" s="193"/>
      <c r="U23" s="192"/>
      <c r="V23" s="192"/>
      <c r="W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</row>
    <row r="24" spans="1:178" s="169" customFormat="1" ht="18.75">
      <c r="A24" s="187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194"/>
      <c r="M24" s="194"/>
      <c r="N24" s="351" t="s">
        <v>140</v>
      </c>
      <c r="O24" s="351"/>
      <c r="P24" s="351"/>
      <c r="Q24" s="195"/>
      <c r="R24" s="196"/>
      <c r="S24" s="196"/>
      <c r="T24" s="197"/>
      <c r="U24" s="196"/>
      <c r="V24" s="196"/>
      <c r="W24" s="196"/>
      <c r="X24" s="198"/>
      <c r="Z24" s="199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</row>
    <row r="25" spans="2:178" s="169" customFormat="1" ht="11.25" customHeight="1"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200"/>
      <c r="M25" s="170"/>
      <c r="N25" s="104"/>
      <c r="O25" s="201" t="s">
        <v>113</v>
      </c>
      <c r="P25" s="104"/>
      <c r="Q25" s="109"/>
      <c r="R25" s="174"/>
      <c r="S25" s="174"/>
      <c r="T25" s="202"/>
      <c r="U25" s="174"/>
      <c r="V25" s="174"/>
      <c r="W25" s="174"/>
      <c r="X25" s="174"/>
      <c r="Y25" s="174"/>
      <c r="Z25" s="174"/>
      <c r="AA25" s="202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</row>
    <row r="26" spans="2:178" s="169" customFormat="1" ht="12.75" customHeight="1"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200"/>
      <c r="M26" s="170"/>
      <c r="N26" s="170"/>
      <c r="O26" s="201" t="s">
        <v>101</v>
      </c>
      <c r="P26" s="170"/>
      <c r="Q26" s="109"/>
      <c r="R26" s="174"/>
      <c r="S26" s="174"/>
      <c r="T26" s="243"/>
      <c r="U26" s="174"/>
      <c r="V26" s="174"/>
      <c r="W26" s="174"/>
      <c r="X26" s="174"/>
      <c r="Y26" s="203"/>
      <c r="Z26" s="174"/>
      <c r="AA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</row>
    <row r="27" spans="2:178" s="169" customFormat="1" ht="12.75" customHeight="1"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170"/>
      <c r="M27" s="194"/>
      <c r="N27" s="204"/>
      <c r="O27" s="205"/>
      <c r="P27" s="104"/>
      <c r="Q27" s="109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</row>
    <row r="28" spans="2:27" ht="16.5">
      <c r="B28" s="206"/>
      <c r="C28" s="101"/>
      <c r="D28" s="207"/>
      <c r="E28" s="101"/>
      <c r="F28" s="208"/>
      <c r="G28" s="208"/>
      <c r="H28" s="209"/>
      <c r="I28" s="209"/>
      <c r="N28" s="204"/>
      <c r="O28" s="201"/>
      <c r="P28" s="104"/>
      <c r="Q28" s="109" t="s">
        <v>128</v>
      </c>
      <c r="R28" s="163"/>
      <c r="X28" s="163"/>
      <c r="Y28" s="163"/>
      <c r="Z28" s="163"/>
      <c r="AA28" s="163"/>
    </row>
    <row r="29" spans="2:27" ht="36.75" customHeight="1">
      <c r="B29" s="206"/>
      <c r="C29" s="101"/>
      <c r="D29" s="207"/>
      <c r="E29" s="101"/>
      <c r="Q29" s="109"/>
      <c r="R29" s="163"/>
      <c r="X29" s="163"/>
      <c r="Y29" s="163"/>
      <c r="Z29" s="163"/>
      <c r="AA29" s="163"/>
    </row>
    <row r="30" spans="2:27" ht="76.5" customHeight="1">
      <c r="B30" s="206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63"/>
      <c r="X30" s="163"/>
      <c r="Y30" s="163"/>
      <c r="Z30" s="163"/>
      <c r="AA30" s="163"/>
    </row>
    <row r="31" spans="2:27" ht="16.5">
      <c r="B31" s="206"/>
      <c r="C31" s="101"/>
      <c r="D31" s="207"/>
      <c r="E31" s="101"/>
      <c r="Q31" s="109"/>
      <c r="R31" s="163"/>
      <c r="X31" s="163"/>
      <c r="Y31" s="163"/>
      <c r="Z31" s="163"/>
      <c r="AA31" s="163"/>
    </row>
    <row r="32" spans="2:27" ht="16.5">
      <c r="B32" s="206"/>
      <c r="C32" s="101"/>
      <c r="D32" s="207"/>
      <c r="E32" s="101"/>
      <c r="Q32" s="109"/>
      <c r="R32" s="163"/>
      <c r="X32" s="163"/>
      <c r="Y32" s="163"/>
      <c r="Z32" s="163"/>
      <c r="AA32" s="163"/>
    </row>
    <row r="33" spans="2:27" ht="16.5">
      <c r="B33" s="206"/>
      <c r="C33" s="101"/>
      <c r="D33" s="207"/>
      <c r="E33" s="101"/>
      <c r="Q33" s="109"/>
      <c r="R33" s="163"/>
      <c r="X33" s="163"/>
      <c r="Y33" s="163"/>
      <c r="Z33" s="163"/>
      <c r="AA33" s="163"/>
    </row>
    <row r="34" spans="2:27" ht="16.5">
      <c r="B34" s="206"/>
      <c r="C34" s="101"/>
      <c r="D34" s="207"/>
      <c r="E34" s="101"/>
      <c r="Q34" s="207"/>
      <c r="R34" s="163"/>
      <c r="X34" s="163"/>
      <c r="Y34" s="163"/>
      <c r="Z34" s="163"/>
      <c r="AA34" s="163"/>
    </row>
    <row r="35" spans="2:5" ht="16.5">
      <c r="B35" s="206"/>
      <c r="C35" s="101"/>
      <c r="D35" s="207"/>
      <c r="E35" s="101"/>
    </row>
    <row r="36" spans="2:5" ht="16.5">
      <c r="B36" s="206"/>
      <c r="C36" s="101"/>
      <c r="D36" s="207"/>
      <c r="E36" s="101"/>
    </row>
    <row r="37" spans="2:5" ht="16.5">
      <c r="B37" s="206"/>
      <c r="C37" s="101"/>
      <c r="D37" s="207"/>
      <c r="E37" s="101"/>
    </row>
    <row r="38" spans="2:5" ht="16.5">
      <c r="B38" s="206"/>
      <c r="C38" s="101"/>
      <c r="D38" s="207"/>
      <c r="E38" s="101"/>
    </row>
    <row r="39" spans="2:5" ht="16.5">
      <c r="B39" s="206"/>
      <c r="C39" s="101"/>
      <c r="D39" s="207"/>
      <c r="E39" s="101"/>
    </row>
    <row r="40" spans="2:6" ht="16.5">
      <c r="B40" s="206"/>
      <c r="C40" s="210"/>
      <c r="D40" s="210"/>
      <c r="E40" s="211"/>
      <c r="F40" s="241"/>
    </row>
    <row r="41" spans="2:5" ht="16.5">
      <c r="B41" s="206"/>
      <c r="C41" s="207"/>
      <c r="D41" s="207"/>
      <c r="E41" s="101"/>
    </row>
    <row r="42" spans="2:5" ht="16.5">
      <c r="B42" s="206"/>
      <c r="C42" s="207"/>
      <c r="D42" s="207"/>
      <c r="E42" s="101"/>
    </row>
  </sheetData>
  <sheetProtection/>
  <mergeCells count="26">
    <mergeCell ref="A1:Q1"/>
    <mergeCell ref="A3:Q3"/>
    <mergeCell ref="A4:Q4"/>
    <mergeCell ref="H6:H8"/>
    <mergeCell ref="F6:G6"/>
    <mergeCell ref="A6:A8"/>
    <mergeCell ref="D6:E6"/>
    <mergeCell ref="I6:I8"/>
    <mergeCell ref="N24:P24"/>
    <mergeCell ref="B23:K27"/>
    <mergeCell ref="E7:E8"/>
    <mergeCell ref="B6:B8"/>
    <mergeCell ref="C6:C8"/>
    <mergeCell ref="L7:L8"/>
    <mergeCell ref="F7:F8"/>
    <mergeCell ref="G7:G8"/>
    <mergeCell ref="O7:P7"/>
    <mergeCell ref="D7:D8"/>
    <mergeCell ref="A22:B22"/>
    <mergeCell ref="G10:G16"/>
    <mergeCell ref="L6:Q6"/>
    <mergeCell ref="K6:K8"/>
    <mergeCell ref="J6:J8"/>
    <mergeCell ref="M7:M8"/>
    <mergeCell ref="N7:N8"/>
    <mergeCell ref="Q7:Q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F1">
      <selection activeCell="BL16" sqref="BL1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74" t="s">
        <v>95</v>
      </c>
      <c r="R1" s="374"/>
      <c r="S1" s="374"/>
      <c r="T1" s="374"/>
      <c r="AJ1" s="374" t="s">
        <v>95</v>
      </c>
      <c r="AK1" s="374"/>
      <c r="AL1" s="374"/>
      <c r="AM1" s="5"/>
      <c r="AN1" s="5"/>
      <c r="BH1" s="374" t="s">
        <v>95</v>
      </c>
      <c r="BI1" s="374"/>
      <c r="BJ1" s="374"/>
    </row>
    <row r="2" spans="1:62" s="6" customFormat="1" ht="22.5" customHeight="1">
      <c r="A2" s="367" t="s">
        <v>131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 t="s">
        <v>131</v>
      </c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 t="s">
        <v>131</v>
      </c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68" t="s">
        <v>30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 t="s">
        <v>30</v>
      </c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 t="s">
        <v>30</v>
      </c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69" t="s">
        <v>143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 t="s">
        <v>143</v>
      </c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 t="s">
        <v>143</v>
      </c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61">
        <v>1</v>
      </c>
      <c r="D9" s="361"/>
      <c r="E9" s="361"/>
      <c r="F9" s="361"/>
      <c r="G9" s="361"/>
      <c r="H9" s="361"/>
      <c r="I9" s="361">
        <v>2</v>
      </c>
      <c r="J9" s="361"/>
      <c r="K9" s="361"/>
      <c r="L9" s="361"/>
      <c r="M9" s="361"/>
      <c r="N9" s="361"/>
      <c r="O9" s="361">
        <v>3</v>
      </c>
      <c r="P9" s="361"/>
      <c r="Q9" s="361"/>
      <c r="R9" s="361"/>
      <c r="S9" s="361"/>
      <c r="T9" s="361"/>
      <c r="U9" s="361">
        <v>4</v>
      </c>
      <c r="V9" s="361"/>
      <c r="W9" s="361"/>
      <c r="X9" s="361"/>
      <c r="Y9" s="361"/>
      <c r="Z9" s="361"/>
      <c r="AA9" s="361">
        <v>5</v>
      </c>
      <c r="AB9" s="361"/>
      <c r="AC9" s="361"/>
      <c r="AD9" s="361"/>
      <c r="AE9" s="361"/>
      <c r="AF9" s="361"/>
      <c r="AG9" s="363">
        <v>6</v>
      </c>
      <c r="AH9" s="363"/>
      <c r="AI9" s="363"/>
      <c r="AJ9" s="363"/>
      <c r="AK9" s="363"/>
      <c r="AL9" s="363"/>
      <c r="AM9" s="363">
        <v>7</v>
      </c>
      <c r="AN9" s="363"/>
      <c r="AO9" s="363"/>
      <c r="AP9" s="363"/>
      <c r="AQ9" s="363"/>
      <c r="AR9" s="363"/>
      <c r="AS9" s="363">
        <v>8</v>
      </c>
      <c r="AT9" s="363"/>
      <c r="AU9" s="363"/>
      <c r="AV9" s="363"/>
      <c r="AW9" s="363"/>
      <c r="AX9" s="363"/>
      <c r="AY9" s="363">
        <v>9</v>
      </c>
      <c r="AZ9" s="363"/>
      <c r="BA9" s="363"/>
      <c r="BB9" s="363"/>
      <c r="BC9" s="363"/>
      <c r="BD9" s="363"/>
      <c r="BE9" s="370">
        <v>10</v>
      </c>
      <c r="BF9" s="370"/>
      <c r="BG9" s="370"/>
      <c r="BH9" s="370"/>
      <c r="BI9" s="370"/>
      <c r="BJ9" s="370"/>
    </row>
    <row r="10" spans="1:62" s="13" customFormat="1" ht="22.5" customHeight="1">
      <c r="A10" s="375" t="s">
        <v>0</v>
      </c>
      <c r="B10" s="378" t="s">
        <v>96</v>
      </c>
      <c r="C10" s="364" t="s">
        <v>46</v>
      </c>
      <c r="D10" s="364"/>
      <c r="E10" s="364"/>
      <c r="F10" s="364"/>
      <c r="G10" s="364"/>
      <c r="H10" s="364"/>
      <c r="I10" s="371" t="s">
        <v>47</v>
      </c>
      <c r="J10" s="372"/>
      <c r="K10" s="372"/>
      <c r="L10" s="372"/>
      <c r="M10" s="372"/>
      <c r="N10" s="373"/>
      <c r="O10" s="371" t="s">
        <v>48</v>
      </c>
      <c r="P10" s="372"/>
      <c r="Q10" s="372"/>
      <c r="R10" s="372"/>
      <c r="S10" s="372"/>
      <c r="T10" s="373"/>
      <c r="U10" s="371" t="s">
        <v>97</v>
      </c>
      <c r="V10" s="372"/>
      <c r="W10" s="372"/>
      <c r="X10" s="372"/>
      <c r="Y10" s="372"/>
      <c r="Z10" s="372"/>
      <c r="AA10" s="371" t="s">
        <v>49</v>
      </c>
      <c r="AB10" s="372"/>
      <c r="AC10" s="372"/>
      <c r="AD10" s="372"/>
      <c r="AE10" s="372"/>
      <c r="AF10" s="372"/>
      <c r="AG10" s="364" t="s">
        <v>50</v>
      </c>
      <c r="AH10" s="364"/>
      <c r="AI10" s="364"/>
      <c r="AJ10" s="364"/>
      <c r="AK10" s="364"/>
      <c r="AL10" s="364"/>
      <c r="AM10" s="364" t="s">
        <v>51</v>
      </c>
      <c r="AN10" s="364"/>
      <c r="AO10" s="364"/>
      <c r="AP10" s="364"/>
      <c r="AQ10" s="364"/>
      <c r="AR10" s="364"/>
      <c r="AS10" s="364" t="s">
        <v>52</v>
      </c>
      <c r="AT10" s="364"/>
      <c r="AU10" s="364"/>
      <c r="AV10" s="364"/>
      <c r="AW10" s="364"/>
      <c r="AX10" s="364"/>
      <c r="AY10" s="364" t="s">
        <v>53</v>
      </c>
      <c r="AZ10" s="364"/>
      <c r="BA10" s="364"/>
      <c r="BB10" s="364"/>
      <c r="BC10" s="364"/>
      <c r="BD10" s="364"/>
      <c r="BE10" s="364" t="s">
        <v>100</v>
      </c>
      <c r="BF10" s="364"/>
      <c r="BG10" s="364"/>
      <c r="BH10" s="364"/>
      <c r="BI10" s="364"/>
      <c r="BJ10" s="364"/>
    </row>
    <row r="11" spans="1:62" s="13" customFormat="1" ht="28.5" customHeight="1">
      <c r="A11" s="376"/>
      <c r="B11" s="379"/>
      <c r="C11" s="364" t="s">
        <v>54</v>
      </c>
      <c r="D11" s="364"/>
      <c r="E11" s="364"/>
      <c r="F11" s="364" t="s">
        <v>55</v>
      </c>
      <c r="G11" s="364"/>
      <c r="H11" s="364"/>
      <c r="I11" s="364" t="s">
        <v>54</v>
      </c>
      <c r="J11" s="364"/>
      <c r="K11" s="364"/>
      <c r="L11" s="364" t="s">
        <v>55</v>
      </c>
      <c r="M11" s="364"/>
      <c r="N11" s="364"/>
      <c r="O11" s="364" t="s">
        <v>54</v>
      </c>
      <c r="P11" s="364"/>
      <c r="Q11" s="364"/>
      <c r="R11" s="364" t="s">
        <v>55</v>
      </c>
      <c r="S11" s="364"/>
      <c r="T11" s="364"/>
      <c r="U11" s="364" t="s">
        <v>54</v>
      </c>
      <c r="V11" s="364"/>
      <c r="W11" s="364"/>
      <c r="X11" s="364" t="s">
        <v>55</v>
      </c>
      <c r="Y11" s="364"/>
      <c r="Z11" s="364"/>
      <c r="AA11" s="364" t="s">
        <v>54</v>
      </c>
      <c r="AB11" s="364"/>
      <c r="AC11" s="364"/>
      <c r="AD11" s="364" t="s">
        <v>55</v>
      </c>
      <c r="AE11" s="364"/>
      <c r="AF11" s="364"/>
      <c r="AG11" s="364" t="s">
        <v>54</v>
      </c>
      <c r="AH11" s="364"/>
      <c r="AI11" s="364"/>
      <c r="AJ11" s="364" t="s">
        <v>55</v>
      </c>
      <c r="AK11" s="364"/>
      <c r="AL11" s="364"/>
      <c r="AM11" s="364" t="s">
        <v>54</v>
      </c>
      <c r="AN11" s="364"/>
      <c r="AO11" s="364"/>
      <c r="AP11" s="364" t="s">
        <v>55</v>
      </c>
      <c r="AQ11" s="364"/>
      <c r="AR11" s="364"/>
      <c r="AS11" s="364" t="s">
        <v>54</v>
      </c>
      <c r="AT11" s="364"/>
      <c r="AU11" s="364"/>
      <c r="AV11" s="364" t="s">
        <v>55</v>
      </c>
      <c r="AW11" s="364"/>
      <c r="AX11" s="364"/>
      <c r="AY11" s="364" t="s">
        <v>54</v>
      </c>
      <c r="AZ11" s="364"/>
      <c r="BA11" s="364"/>
      <c r="BB11" s="364" t="s">
        <v>55</v>
      </c>
      <c r="BC11" s="364"/>
      <c r="BD11" s="364"/>
      <c r="BE11" s="364" t="s">
        <v>54</v>
      </c>
      <c r="BF11" s="364"/>
      <c r="BG11" s="364"/>
      <c r="BH11" s="364" t="s">
        <v>55</v>
      </c>
      <c r="BI11" s="364"/>
      <c r="BJ11" s="364"/>
    </row>
    <row r="12" spans="1:62" s="14" customFormat="1" ht="28.5" customHeight="1">
      <c r="A12" s="377"/>
      <c r="B12" s="380"/>
      <c r="C12" s="362" t="s">
        <v>56</v>
      </c>
      <c r="D12" s="362"/>
      <c r="E12" s="359" t="s">
        <v>57</v>
      </c>
      <c r="F12" s="362" t="s">
        <v>56</v>
      </c>
      <c r="G12" s="362"/>
      <c r="H12" s="359" t="s">
        <v>57</v>
      </c>
      <c r="I12" s="362" t="s">
        <v>56</v>
      </c>
      <c r="J12" s="362"/>
      <c r="K12" s="359" t="s">
        <v>57</v>
      </c>
      <c r="L12" s="362" t="s">
        <v>56</v>
      </c>
      <c r="M12" s="362"/>
      <c r="N12" s="359" t="s">
        <v>57</v>
      </c>
      <c r="O12" s="362" t="s">
        <v>56</v>
      </c>
      <c r="P12" s="362"/>
      <c r="Q12" s="359" t="s">
        <v>57</v>
      </c>
      <c r="R12" s="362" t="s">
        <v>56</v>
      </c>
      <c r="S12" s="362"/>
      <c r="T12" s="359" t="s">
        <v>57</v>
      </c>
      <c r="U12" s="362" t="s">
        <v>56</v>
      </c>
      <c r="V12" s="362"/>
      <c r="W12" s="359" t="s">
        <v>57</v>
      </c>
      <c r="X12" s="362" t="s">
        <v>56</v>
      </c>
      <c r="Y12" s="362"/>
      <c r="Z12" s="359" t="s">
        <v>57</v>
      </c>
      <c r="AA12" s="362" t="s">
        <v>56</v>
      </c>
      <c r="AB12" s="362"/>
      <c r="AC12" s="359" t="s">
        <v>57</v>
      </c>
      <c r="AD12" s="362" t="s">
        <v>56</v>
      </c>
      <c r="AE12" s="362"/>
      <c r="AF12" s="359" t="s">
        <v>57</v>
      </c>
      <c r="AG12" s="362" t="s">
        <v>56</v>
      </c>
      <c r="AH12" s="362"/>
      <c r="AI12" s="359" t="s">
        <v>57</v>
      </c>
      <c r="AJ12" s="362" t="s">
        <v>56</v>
      </c>
      <c r="AK12" s="362"/>
      <c r="AL12" s="359" t="s">
        <v>57</v>
      </c>
      <c r="AM12" s="362" t="s">
        <v>56</v>
      </c>
      <c r="AN12" s="362"/>
      <c r="AO12" s="359" t="s">
        <v>57</v>
      </c>
      <c r="AP12" s="362" t="s">
        <v>56</v>
      </c>
      <c r="AQ12" s="362"/>
      <c r="AR12" s="359" t="s">
        <v>57</v>
      </c>
      <c r="AS12" s="362" t="s">
        <v>56</v>
      </c>
      <c r="AT12" s="362"/>
      <c r="AU12" s="359" t="s">
        <v>57</v>
      </c>
      <c r="AV12" s="362" t="s">
        <v>56</v>
      </c>
      <c r="AW12" s="362"/>
      <c r="AX12" s="359" t="s">
        <v>57</v>
      </c>
      <c r="AY12" s="362" t="s">
        <v>56</v>
      </c>
      <c r="AZ12" s="362"/>
      <c r="BA12" s="359" t="s">
        <v>57</v>
      </c>
      <c r="BB12" s="362" t="s">
        <v>56</v>
      </c>
      <c r="BC12" s="362"/>
      <c r="BD12" s="359" t="s">
        <v>57</v>
      </c>
      <c r="BE12" s="362" t="s">
        <v>56</v>
      </c>
      <c r="BF12" s="362"/>
      <c r="BG12" s="359" t="s">
        <v>57</v>
      </c>
      <c r="BH12" s="362" t="s">
        <v>56</v>
      </c>
      <c r="BI12" s="362"/>
      <c r="BJ12" s="359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60"/>
      <c r="F13" s="17" t="s">
        <v>58</v>
      </c>
      <c r="G13" s="17" t="s">
        <v>59</v>
      </c>
      <c r="H13" s="360"/>
      <c r="I13" s="17" t="s">
        <v>58</v>
      </c>
      <c r="J13" s="17" t="s">
        <v>60</v>
      </c>
      <c r="K13" s="360"/>
      <c r="L13" s="17" t="s">
        <v>58</v>
      </c>
      <c r="M13" s="17" t="s">
        <v>60</v>
      </c>
      <c r="N13" s="360"/>
      <c r="O13" s="17" t="s">
        <v>58</v>
      </c>
      <c r="P13" s="17" t="s">
        <v>61</v>
      </c>
      <c r="Q13" s="360"/>
      <c r="R13" s="17" t="s">
        <v>58</v>
      </c>
      <c r="S13" s="17" t="s">
        <v>61</v>
      </c>
      <c r="T13" s="360"/>
      <c r="U13" s="17" t="s">
        <v>58</v>
      </c>
      <c r="V13" s="17" t="s">
        <v>98</v>
      </c>
      <c r="W13" s="360"/>
      <c r="X13" s="17" t="s">
        <v>58</v>
      </c>
      <c r="Y13" s="17" t="s">
        <v>98</v>
      </c>
      <c r="Z13" s="360"/>
      <c r="AA13" s="17" t="s">
        <v>58</v>
      </c>
      <c r="AB13" s="17" t="s">
        <v>59</v>
      </c>
      <c r="AC13" s="360"/>
      <c r="AD13" s="17" t="s">
        <v>58</v>
      </c>
      <c r="AE13" s="17" t="s">
        <v>59</v>
      </c>
      <c r="AF13" s="360"/>
      <c r="AG13" s="17" t="s">
        <v>58</v>
      </c>
      <c r="AH13" s="17" t="s">
        <v>60</v>
      </c>
      <c r="AI13" s="360"/>
      <c r="AJ13" s="17" t="s">
        <v>58</v>
      </c>
      <c r="AK13" s="17" t="s">
        <v>60</v>
      </c>
      <c r="AL13" s="360"/>
      <c r="AM13" s="17" t="s">
        <v>58</v>
      </c>
      <c r="AN13" s="17" t="s">
        <v>61</v>
      </c>
      <c r="AO13" s="360"/>
      <c r="AP13" s="17" t="s">
        <v>58</v>
      </c>
      <c r="AQ13" s="17" t="s">
        <v>61</v>
      </c>
      <c r="AR13" s="360"/>
      <c r="AS13" s="17" t="s">
        <v>58</v>
      </c>
      <c r="AT13" s="17" t="s">
        <v>61</v>
      </c>
      <c r="AU13" s="360"/>
      <c r="AV13" s="17" t="s">
        <v>58</v>
      </c>
      <c r="AW13" s="17" t="s">
        <v>61</v>
      </c>
      <c r="AX13" s="360"/>
      <c r="AY13" s="365" t="s">
        <v>58</v>
      </c>
      <c r="AZ13" s="366"/>
      <c r="BA13" s="360"/>
      <c r="BB13" s="365" t="s">
        <v>58</v>
      </c>
      <c r="BC13" s="366"/>
      <c r="BD13" s="360"/>
      <c r="BE13" s="365" t="s">
        <v>58</v>
      </c>
      <c r="BF13" s="366"/>
      <c r="BG13" s="360"/>
      <c r="BH13" s="365" t="s">
        <v>58</v>
      </c>
      <c r="BI13" s="366"/>
      <c r="BJ13" s="360"/>
    </row>
    <row r="14" spans="1:65" s="19" customFormat="1" ht="115.5" customHeight="1">
      <c r="A14" s="91"/>
      <c r="B14" s="92" t="s">
        <v>99</v>
      </c>
      <c r="C14" s="94">
        <v>40</v>
      </c>
      <c r="D14" s="261">
        <v>2</v>
      </c>
      <c r="E14" s="261">
        <v>21.41572</v>
      </c>
      <c r="F14" s="94">
        <v>27</v>
      </c>
      <c r="G14" s="261">
        <v>735</v>
      </c>
      <c r="H14" s="261">
        <v>31.254150000000003</v>
      </c>
      <c r="I14" s="94">
        <v>22</v>
      </c>
      <c r="J14" s="261">
        <v>1.4</v>
      </c>
      <c r="K14" s="261">
        <v>7.45213</v>
      </c>
      <c r="L14" s="94">
        <v>87</v>
      </c>
      <c r="M14" s="261">
        <v>4.92</v>
      </c>
      <c r="N14" s="261">
        <v>16.68955</v>
      </c>
      <c r="O14" s="94">
        <v>81</v>
      </c>
      <c r="P14" s="261">
        <v>25.5</v>
      </c>
      <c r="Q14" s="261">
        <v>141.93544</v>
      </c>
      <c r="R14" s="94">
        <v>161</v>
      </c>
      <c r="S14" s="261">
        <v>19.5</v>
      </c>
      <c r="T14" s="261">
        <v>122.76813</v>
      </c>
      <c r="U14" s="94">
        <v>126</v>
      </c>
      <c r="V14" s="261">
        <v>20</v>
      </c>
      <c r="W14" s="261">
        <v>74.07656</v>
      </c>
      <c r="X14" s="94">
        <v>323</v>
      </c>
      <c r="Y14" s="261">
        <v>1</v>
      </c>
      <c r="Z14" s="261">
        <v>28.767970000000002</v>
      </c>
      <c r="AA14" s="94">
        <v>2</v>
      </c>
      <c r="AB14" s="261">
        <v>2</v>
      </c>
      <c r="AC14" s="261">
        <v>0.44496</v>
      </c>
      <c r="AD14" s="94">
        <v>0</v>
      </c>
      <c r="AE14" s="261">
        <v>0</v>
      </c>
      <c r="AF14" s="261">
        <v>0</v>
      </c>
      <c r="AG14" s="94">
        <v>188</v>
      </c>
      <c r="AH14" s="261">
        <v>7032.61</v>
      </c>
      <c r="AI14" s="261">
        <v>111.96415</v>
      </c>
      <c r="AJ14" s="94">
        <v>73</v>
      </c>
      <c r="AK14" s="261">
        <v>3812.34</v>
      </c>
      <c r="AL14" s="261">
        <v>52.12830999999999</v>
      </c>
      <c r="AM14" s="94">
        <v>68</v>
      </c>
      <c r="AN14" s="261">
        <v>1345.0000833333334</v>
      </c>
      <c r="AO14" s="261">
        <v>135.35398999999998</v>
      </c>
      <c r="AP14" s="94">
        <v>49</v>
      </c>
      <c r="AQ14" s="261">
        <v>9.00035548245614</v>
      </c>
      <c r="AR14" s="261">
        <v>111.52564</v>
      </c>
      <c r="AS14" s="94">
        <v>97</v>
      </c>
      <c r="AT14" s="261">
        <v>39.42472166666667</v>
      </c>
      <c r="AU14" s="261">
        <v>450.25132</v>
      </c>
      <c r="AV14" s="94">
        <v>50</v>
      </c>
      <c r="AW14" s="261">
        <v>2</v>
      </c>
      <c r="AX14" s="261">
        <v>85.67627999999999</v>
      </c>
      <c r="AY14" s="94">
        <v>0</v>
      </c>
      <c r="AZ14" s="261">
        <v>0</v>
      </c>
      <c r="BA14" s="261">
        <v>54</v>
      </c>
      <c r="BB14" s="94">
        <v>118</v>
      </c>
      <c r="BC14" s="261">
        <v>16.997230000000002</v>
      </c>
      <c r="BD14" s="261">
        <v>20.949840000000002</v>
      </c>
      <c r="BE14" s="381">
        <f>C14+I14+O14+U14+AA14+AG14+AM14+AS14+AY14</f>
        <v>624</v>
      </c>
      <c r="BF14" s="381"/>
      <c r="BG14" s="95">
        <f>E14+K14+Q14+W14+AC14+AI14+AH24+AO14+AU14+BA14</f>
        <v>996.89427</v>
      </c>
      <c r="BH14" s="381">
        <f>F14+L14+R14+X14+AD14+AJ14+AP14+AV14+BB14</f>
        <v>888</v>
      </c>
      <c r="BI14" s="381"/>
      <c r="BJ14" s="96">
        <f>H14+N14+T14+Z14+AF14+AL14+AR14+AX14+BD14</f>
        <v>469.75987</v>
      </c>
      <c r="BK14" s="77"/>
      <c r="BL14" s="252">
        <f>BG14+BJ14</f>
        <v>1466.65414</v>
      </c>
      <c r="BM14" s="93">
        <f>'Part-II'!L22+'Part-II'!M22+'Part-II'!N22</f>
        <v>1466.35914</v>
      </c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45"/>
      <c r="BL15" s="244"/>
      <c r="BM15" s="78"/>
    </row>
    <row r="16" spans="1:65" s="19" customFormat="1" ht="33.75" customHeight="1">
      <c r="A16" s="79"/>
      <c r="B16" s="8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149"/>
      <c r="BH16" s="90"/>
      <c r="BI16" s="90"/>
      <c r="BJ16" s="90"/>
      <c r="BK16" s="90"/>
      <c r="BL16" s="251"/>
      <c r="BM16" s="149"/>
    </row>
    <row r="17" spans="18:65" ht="16.5">
      <c r="R17" s="48" t="s">
        <v>140</v>
      </c>
      <c r="AJ17" s="48" t="s">
        <v>140</v>
      </c>
      <c r="AN17" s="22"/>
      <c r="AO17" s="76"/>
      <c r="AP17" s="22"/>
      <c r="AQ17" s="22"/>
      <c r="AR17" s="76"/>
      <c r="AS17" s="22"/>
      <c r="AT17" s="22"/>
      <c r="BF17" s="22"/>
      <c r="BH17" s="48" t="s">
        <v>140</v>
      </c>
      <c r="BM17" s="22"/>
    </row>
    <row r="18" spans="18:60" ht="16.5">
      <c r="R18" s="49" t="s">
        <v>113</v>
      </c>
      <c r="AJ18" s="49" t="s">
        <v>113</v>
      </c>
      <c r="AN18" s="22"/>
      <c r="AO18" s="76"/>
      <c r="AP18" s="22"/>
      <c r="AQ18" s="22"/>
      <c r="AR18" s="76"/>
      <c r="AS18" s="22"/>
      <c r="AT18" s="22"/>
      <c r="BF18" s="23"/>
      <c r="BH18" s="49" t="s">
        <v>113</v>
      </c>
    </row>
    <row r="19" spans="18:60" ht="16.5">
      <c r="R19" s="49" t="s">
        <v>101</v>
      </c>
      <c r="AJ19" s="49" t="s">
        <v>101</v>
      </c>
      <c r="AN19" s="22"/>
      <c r="AO19" s="76"/>
      <c r="AP19" s="22"/>
      <c r="AQ19" s="22"/>
      <c r="AR19" s="76"/>
      <c r="AS19" s="22"/>
      <c r="AT19" s="22"/>
      <c r="BH19" s="49" t="s">
        <v>101</v>
      </c>
    </row>
    <row r="20" spans="18:60" ht="16.5">
      <c r="R20" s="50"/>
      <c r="AJ20" s="50"/>
      <c r="AN20" s="22"/>
      <c r="AO20" s="76"/>
      <c r="AP20" s="22"/>
      <c r="AQ20" s="22"/>
      <c r="AR20" s="76"/>
      <c r="AS20" s="22"/>
      <c r="AT20" s="22"/>
      <c r="BH20" s="50"/>
    </row>
    <row r="21" spans="18:60" ht="16.5">
      <c r="R21" s="49"/>
      <c r="AN21" s="22"/>
      <c r="AO21" s="76"/>
      <c r="AP21" s="22"/>
      <c r="AQ21" s="22"/>
      <c r="AR21" s="76"/>
      <c r="AS21" s="22"/>
      <c r="AT21" s="22"/>
      <c r="BH21" s="49"/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G11:AI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BA12:BA13"/>
    <mergeCell ref="U9:Z9"/>
    <mergeCell ref="T12:T13"/>
    <mergeCell ref="AP12:AQ12"/>
    <mergeCell ref="AG9:AL9"/>
    <mergeCell ref="AI12:AI13"/>
    <mergeCell ref="AO12:AO13"/>
    <mergeCell ref="AP11:AR11"/>
  </mergeCells>
  <conditionalFormatting sqref="AJ18 R18 BH18">
    <cfRule type="cellIs" priority="5" dxfId="4" operator="lessThan" stopIfTrue="1">
      <formula>0</formula>
    </cfRule>
  </conditionalFormatting>
  <conditionalFormatting sqref="D16:BM16 C14:BD16 BH15:BH16 BL15:BL16">
    <cfRule type="cellIs" priority="3" dxfId="5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6" sqref="C16"/>
    </sheetView>
  </sheetViews>
  <sheetFormatPr defaultColWidth="9.140625" defaultRowHeight="24.75" customHeight="1"/>
  <cols>
    <col min="1" max="1" width="5.57421875" style="151" customWidth="1"/>
    <col min="2" max="2" width="24.28125" style="151" customWidth="1"/>
    <col min="3" max="3" width="13.57421875" style="151" customWidth="1"/>
    <col min="4" max="4" width="12.8515625" style="151" customWidth="1"/>
    <col min="5" max="5" width="12.57421875" style="110" customWidth="1"/>
    <col min="6" max="6" width="13.7109375" style="110" customWidth="1"/>
    <col min="7" max="7" width="15.28125" style="151" customWidth="1"/>
    <col min="8" max="8" width="17.7109375" style="151" customWidth="1"/>
    <col min="9" max="9" width="11.00390625" style="151" customWidth="1"/>
    <col min="10" max="10" width="12.421875" style="151" customWidth="1"/>
    <col min="11" max="11" width="10.7109375" style="151" customWidth="1"/>
    <col min="12" max="12" width="13.28125" style="151" customWidth="1"/>
    <col min="13" max="13" width="9.140625" style="151" customWidth="1"/>
    <col min="14" max="14" width="10.00390625" style="151" bestFit="1" customWidth="1"/>
    <col min="15" max="16384" width="9.140625" style="151" customWidth="1"/>
  </cols>
  <sheetData>
    <row r="1" spans="11:12" ht="15" customHeight="1">
      <c r="K1" s="382" t="s">
        <v>65</v>
      </c>
      <c r="L1" s="382"/>
    </row>
    <row r="2" spans="1:12" ht="15" customHeight="1">
      <c r="A2" s="383" t="s">
        <v>114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" customHeight="1">
      <c r="A4" s="384" t="s">
        <v>30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</row>
    <row r="5" ht="15" customHeight="1"/>
    <row r="6" spans="1:12" ht="15" customHeight="1">
      <c r="A6" s="385" t="s">
        <v>144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3:12" ht="15" customHeight="1"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58.5" customHeight="1">
      <c r="A8" s="386" t="s">
        <v>0</v>
      </c>
      <c r="B8" s="386" t="s">
        <v>32</v>
      </c>
      <c r="C8" s="386" t="s">
        <v>62</v>
      </c>
      <c r="D8" s="386"/>
      <c r="E8" s="386" t="s">
        <v>66</v>
      </c>
      <c r="F8" s="386"/>
      <c r="G8" s="386" t="s">
        <v>67</v>
      </c>
      <c r="H8" s="386"/>
      <c r="I8" s="386" t="s">
        <v>68</v>
      </c>
      <c r="J8" s="386"/>
      <c r="K8" s="386" t="s">
        <v>69</v>
      </c>
      <c r="L8" s="386"/>
    </row>
    <row r="9" spans="1:12" ht="39" customHeight="1">
      <c r="A9" s="386"/>
      <c r="B9" s="386"/>
      <c r="C9" s="154" t="s">
        <v>63</v>
      </c>
      <c r="D9" s="154" t="s">
        <v>64</v>
      </c>
      <c r="E9" s="154" t="s">
        <v>63</v>
      </c>
      <c r="F9" s="154" t="s">
        <v>64</v>
      </c>
      <c r="G9" s="154" t="s">
        <v>63</v>
      </c>
      <c r="H9" s="154" t="s">
        <v>64</v>
      </c>
      <c r="I9" s="154" t="s">
        <v>63</v>
      </c>
      <c r="J9" s="154" t="s">
        <v>64</v>
      </c>
      <c r="K9" s="154" t="s">
        <v>63</v>
      </c>
      <c r="L9" s="154" t="s">
        <v>92</v>
      </c>
    </row>
    <row r="10" spans="1:12" ht="24.75" customHeight="1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8">
        <v>7</v>
      </c>
      <c r="H10" s="248">
        <v>8</v>
      </c>
      <c r="I10" s="248">
        <v>9</v>
      </c>
      <c r="J10" s="248">
        <v>10</v>
      </c>
      <c r="K10" s="248">
        <v>11</v>
      </c>
      <c r="L10" s="248">
        <v>12</v>
      </c>
    </row>
    <row r="11" spans="1:23" s="274" customFormat="1" ht="24.75" customHeight="1">
      <c r="A11" s="254">
        <v>1</v>
      </c>
      <c r="B11" s="254" t="s">
        <v>22</v>
      </c>
      <c r="C11" s="263">
        <v>0</v>
      </c>
      <c r="D11" s="263">
        <v>0</v>
      </c>
      <c r="E11" s="263">
        <v>32</v>
      </c>
      <c r="F11" s="263">
        <v>0</v>
      </c>
      <c r="G11" s="263">
        <v>0</v>
      </c>
      <c r="H11" s="263">
        <v>0.1</v>
      </c>
      <c r="I11" s="263">
        <v>0</v>
      </c>
      <c r="J11" s="263">
        <v>0</v>
      </c>
      <c r="K11" s="263">
        <v>12</v>
      </c>
      <c r="L11" s="263">
        <v>12</v>
      </c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</row>
    <row r="12" spans="1:23" s="266" customFormat="1" ht="24.75" customHeight="1">
      <c r="A12" s="254">
        <v>2</v>
      </c>
      <c r="B12" s="254" t="s">
        <v>23</v>
      </c>
      <c r="C12" s="264">
        <v>0</v>
      </c>
      <c r="D12" s="264">
        <v>0</v>
      </c>
      <c r="E12" s="264">
        <v>24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s="266" customFormat="1" ht="24.75" customHeight="1">
      <c r="A13" s="254">
        <v>3</v>
      </c>
      <c r="B13" s="254" t="s">
        <v>24</v>
      </c>
      <c r="C13" s="263">
        <v>0</v>
      </c>
      <c r="D13" s="263">
        <v>0</v>
      </c>
      <c r="E13" s="263">
        <v>10</v>
      </c>
      <c r="F13" s="263">
        <v>0</v>
      </c>
      <c r="G13" s="263">
        <v>0</v>
      </c>
      <c r="H13" s="263">
        <v>0</v>
      </c>
      <c r="I13" s="263">
        <v>0</v>
      </c>
      <c r="J13" s="263">
        <v>0</v>
      </c>
      <c r="K13" s="263">
        <v>0</v>
      </c>
      <c r="L13" s="263">
        <v>4</v>
      </c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s="266" customFormat="1" ht="24.75" customHeight="1">
      <c r="A14" s="254">
        <v>4</v>
      </c>
      <c r="B14" s="254" t="s">
        <v>25</v>
      </c>
      <c r="C14" s="264">
        <v>0</v>
      </c>
      <c r="D14" s="264">
        <v>0</v>
      </c>
      <c r="E14" s="264">
        <v>32</v>
      </c>
      <c r="F14" s="264">
        <v>6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s="266" customFormat="1" ht="24.75" customHeight="1">
      <c r="A15" s="254">
        <v>5</v>
      </c>
      <c r="B15" s="254" t="s">
        <v>26</v>
      </c>
      <c r="C15" s="264">
        <v>1400</v>
      </c>
      <c r="D15" s="264">
        <v>10</v>
      </c>
      <c r="E15" s="264">
        <v>10</v>
      </c>
      <c r="F15" s="264">
        <v>0</v>
      </c>
      <c r="G15" s="264">
        <v>175</v>
      </c>
      <c r="H15" s="264">
        <v>1</v>
      </c>
      <c r="I15" s="264">
        <v>5</v>
      </c>
      <c r="J15" s="264">
        <v>0</v>
      </c>
      <c r="K15" s="264">
        <v>0</v>
      </c>
      <c r="L15" s="264">
        <v>0</v>
      </c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s="266" customFormat="1" ht="24.75" customHeight="1">
      <c r="A16" s="254">
        <v>6</v>
      </c>
      <c r="B16" s="254" t="s">
        <v>27</v>
      </c>
      <c r="C16" s="264">
        <v>2525</v>
      </c>
      <c r="D16" s="264">
        <v>0</v>
      </c>
      <c r="E16" s="264">
        <v>24</v>
      </c>
      <c r="F16" s="264">
        <v>12</v>
      </c>
      <c r="G16" s="264">
        <v>85</v>
      </c>
      <c r="H16" s="264">
        <v>24</v>
      </c>
      <c r="I16" s="264">
        <v>0</v>
      </c>
      <c r="J16" s="264">
        <v>12</v>
      </c>
      <c r="K16" s="264">
        <v>0</v>
      </c>
      <c r="L16" s="264">
        <v>0</v>
      </c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</row>
    <row r="17" spans="1:23" s="266" customFormat="1" ht="24.75" customHeight="1">
      <c r="A17" s="254">
        <v>7</v>
      </c>
      <c r="B17" s="254" t="s">
        <v>28</v>
      </c>
      <c r="C17" s="264">
        <v>1340</v>
      </c>
      <c r="D17" s="264">
        <v>6</v>
      </c>
      <c r="E17" s="264">
        <v>28</v>
      </c>
      <c r="F17" s="264">
        <v>28</v>
      </c>
      <c r="G17" s="264">
        <v>38</v>
      </c>
      <c r="H17" s="264">
        <v>6</v>
      </c>
      <c r="I17" s="264">
        <v>0</v>
      </c>
      <c r="J17" s="264">
        <v>0</v>
      </c>
      <c r="K17" s="264">
        <v>0</v>
      </c>
      <c r="L17" s="264">
        <v>0</v>
      </c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</row>
    <row r="18" spans="1:20" s="155" customFormat="1" ht="24.75" customHeight="1">
      <c r="A18" s="114"/>
      <c r="B18" s="115" t="s">
        <v>5</v>
      </c>
      <c r="C18" s="116">
        <f aca="true" t="shared" si="0" ref="C18:L18">SUM(C11:C17)</f>
        <v>5265</v>
      </c>
      <c r="D18" s="116">
        <f t="shared" si="0"/>
        <v>16</v>
      </c>
      <c r="E18" s="116">
        <f t="shared" si="0"/>
        <v>160</v>
      </c>
      <c r="F18" s="116">
        <f t="shared" si="0"/>
        <v>46</v>
      </c>
      <c r="G18" s="116">
        <f t="shared" si="0"/>
        <v>298</v>
      </c>
      <c r="H18" s="116">
        <f t="shared" si="0"/>
        <v>31.1</v>
      </c>
      <c r="I18" s="116">
        <f t="shared" si="0"/>
        <v>5</v>
      </c>
      <c r="J18" s="116">
        <f t="shared" si="0"/>
        <v>12</v>
      </c>
      <c r="K18" s="116">
        <f t="shared" si="0"/>
        <v>12</v>
      </c>
      <c r="L18" s="116">
        <f t="shared" si="0"/>
        <v>16</v>
      </c>
      <c r="O18" s="156"/>
      <c r="S18" s="156"/>
      <c r="T18" s="156"/>
    </row>
    <row r="19" s="110" customFormat="1" ht="34.5" customHeight="1">
      <c r="T19" s="153"/>
    </row>
    <row r="20" spans="3:10" ht="24.75" customHeight="1">
      <c r="C20" s="157"/>
      <c r="D20" s="157"/>
      <c r="E20" s="153"/>
      <c r="F20" s="153"/>
      <c r="G20" s="157"/>
      <c r="H20" s="157"/>
      <c r="I20" s="158"/>
      <c r="J20" s="159" t="s">
        <v>140</v>
      </c>
    </row>
    <row r="21" spans="4:10" ht="17.25" customHeight="1">
      <c r="D21" s="150"/>
      <c r="J21" s="160" t="s">
        <v>113</v>
      </c>
    </row>
    <row r="22" ht="10.5" customHeight="1">
      <c r="J22" s="160"/>
    </row>
    <row r="23" ht="17.25" customHeight="1">
      <c r="J23" s="161" t="s">
        <v>101</v>
      </c>
    </row>
    <row r="24" ht="16.5" customHeight="1"/>
  </sheetData>
  <sheetProtection/>
  <mergeCells count="11">
    <mergeCell ref="K8:L8"/>
    <mergeCell ref="K1:L1"/>
    <mergeCell ref="A2:L2"/>
    <mergeCell ref="A4:L4"/>
    <mergeCell ref="A6:L6"/>
    <mergeCell ref="A8:A9"/>
    <mergeCell ref="B8:B9"/>
    <mergeCell ref="C8:D8"/>
    <mergeCell ref="E8:F8"/>
    <mergeCell ref="G8:H8"/>
    <mergeCell ref="I8:J8"/>
  </mergeCells>
  <conditionalFormatting sqref="J23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1">
      <selection activeCell="J12" sqref="J12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89" t="s">
        <v>114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90" t="s">
        <v>145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88" t="s">
        <v>70</v>
      </c>
      <c r="B7" s="388" t="s">
        <v>96</v>
      </c>
      <c r="C7" s="392" t="s">
        <v>71</v>
      </c>
      <c r="D7" s="392"/>
      <c r="E7" s="388" t="s">
        <v>72</v>
      </c>
      <c r="F7" s="388"/>
      <c r="G7" s="388"/>
      <c r="H7" s="388"/>
      <c r="I7" s="388"/>
      <c r="J7" s="388"/>
      <c r="K7" s="388"/>
      <c r="L7" s="388"/>
      <c r="M7" s="391" t="s">
        <v>86</v>
      </c>
      <c r="N7" s="391"/>
      <c r="O7" s="391"/>
      <c r="P7" s="391"/>
      <c r="Q7" s="391"/>
      <c r="R7" s="391"/>
      <c r="S7" s="391"/>
      <c r="T7" s="391"/>
      <c r="U7" s="391"/>
      <c r="V7" s="391"/>
    </row>
    <row r="8" spans="1:22" s="32" customFormat="1" ht="96.75" customHeight="1">
      <c r="A8" s="388"/>
      <c r="B8" s="388"/>
      <c r="C8" s="392" t="s">
        <v>75</v>
      </c>
      <c r="D8" s="392"/>
      <c r="E8" s="388" t="s">
        <v>76</v>
      </c>
      <c r="F8" s="388"/>
      <c r="G8" s="388" t="s">
        <v>77</v>
      </c>
      <c r="H8" s="388"/>
      <c r="I8" s="388" t="s">
        <v>78</v>
      </c>
      <c r="J8" s="388"/>
      <c r="K8" s="388" t="s">
        <v>79</v>
      </c>
      <c r="L8" s="388"/>
      <c r="M8" s="387" t="s">
        <v>87</v>
      </c>
      <c r="N8" s="387"/>
      <c r="O8" s="387" t="s">
        <v>88</v>
      </c>
      <c r="P8" s="387"/>
      <c r="Q8" s="387" t="s">
        <v>89</v>
      </c>
      <c r="R8" s="387"/>
      <c r="S8" s="387" t="s">
        <v>90</v>
      </c>
      <c r="T8" s="387"/>
      <c r="U8" s="387" t="s">
        <v>91</v>
      </c>
      <c r="V8" s="391"/>
    </row>
    <row r="9" spans="1:22" s="36" customFormat="1" ht="30.75" customHeight="1">
      <c r="A9" s="388"/>
      <c r="B9" s="388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101</v>
      </c>
      <c r="C11" s="43">
        <v>128</v>
      </c>
      <c r="D11" s="43">
        <v>103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7"/>
      <c r="D12" s="87"/>
      <c r="E12" s="86"/>
      <c r="F12" s="87"/>
      <c r="G12" s="87"/>
      <c r="H12" s="87"/>
      <c r="I12" s="87"/>
      <c r="J12" s="87"/>
      <c r="K12" s="87"/>
      <c r="L12" s="87"/>
      <c r="M12" s="88"/>
      <c r="N12" s="88"/>
      <c r="O12" s="88"/>
      <c r="P12" s="88"/>
      <c r="Q12" s="397" t="s">
        <v>140</v>
      </c>
      <c r="R12" s="397"/>
      <c r="S12" s="397"/>
      <c r="T12" s="397"/>
      <c r="U12" s="397"/>
      <c r="V12" s="88"/>
    </row>
    <row r="13" spans="9:21" ht="21" customHeight="1">
      <c r="I13" s="395"/>
      <c r="J13" s="395"/>
      <c r="K13" s="395"/>
      <c r="Q13" s="396" t="s">
        <v>113</v>
      </c>
      <c r="R13" s="396"/>
      <c r="S13" s="396"/>
      <c r="T13" s="396"/>
      <c r="U13" s="396"/>
    </row>
    <row r="14" spans="17:21" ht="18.75" customHeight="1">
      <c r="Q14" s="394" t="s">
        <v>101</v>
      </c>
      <c r="R14" s="394"/>
      <c r="S14" s="394"/>
      <c r="T14" s="394"/>
      <c r="U14" s="394"/>
    </row>
    <row r="15" spans="17:21" ht="21" customHeight="1">
      <c r="Q15" s="393"/>
      <c r="R15" s="393"/>
      <c r="S15" s="393"/>
      <c r="T15" s="393"/>
      <c r="U15" s="393"/>
    </row>
    <row r="16" ht="20.25" customHeight="1"/>
    <row r="17" ht="12.75">
      <c r="R17" s="51"/>
    </row>
    <row r="28" ht="12.75">
      <c r="C28" s="24" t="b">
        <f>'Part-V-A'!C11=10</f>
        <v>0</v>
      </c>
    </row>
  </sheetData>
  <sheetProtection/>
  <mergeCells count="22">
    <mergeCell ref="I8:J8"/>
    <mergeCell ref="U8:V8"/>
    <mergeCell ref="O8:P8"/>
    <mergeCell ref="E8:F8"/>
    <mergeCell ref="C7:D7"/>
    <mergeCell ref="E7:L7"/>
    <mergeCell ref="Q15:U15"/>
    <mergeCell ref="Q14:U14"/>
    <mergeCell ref="I13:K13"/>
    <mergeCell ref="Q13:U13"/>
    <mergeCell ref="C8:D8"/>
    <mergeCell ref="Q12:U12"/>
    <mergeCell ref="Q8:R8"/>
    <mergeCell ref="K8:L8"/>
    <mergeCell ref="G8:H8"/>
    <mergeCell ref="M8:N8"/>
    <mergeCell ref="A2:V2"/>
    <mergeCell ref="A4:V4"/>
    <mergeCell ref="M7:V7"/>
    <mergeCell ref="A7:A9"/>
    <mergeCell ref="B7:B9"/>
    <mergeCell ref="S8:T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70" zoomScaleNormal="70" zoomScaleSheetLayoutView="70" zoomScalePageLayoutView="0" workbookViewId="0" topLeftCell="A4">
      <selection activeCell="G17" sqref="G17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15"/>
      <c r="L1" s="415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89" t="s">
        <v>114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90" t="s">
        <v>146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405"/>
      <c r="Y5" s="405"/>
      <c r="Z5" s="405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406" t="s">
        <v>70</v>
      </c>
      <c r="B7" s="409" t="s">
        <v>96</v>
      </c>
      <c r="C7" s="401" t="s">
        <v>71</v>
      </c>
      <c r="D7" s="402"/>
      <c r="E7" s="416" t="s">
        <v>72</v>
      </c>
      <c r="F7" s="416"/>
      <c r="G7" s="416"/>
      <c r="H7" s="416"/>
      <c r="I7" s="416"/>
      <c r="J7" s="416"/>
      <c r="K7" s="416"/>
      <c r="L7" s="416"/>
      <c r="M7" s="399" t="s">
        <v>86</v>
      </c>
      <c r="N7" s="400"/>
      <c r="O7" s="400"/>
      <c r="P7" s="400"/>
      <c r="Q7" s="400"/>
      <c r="R7" s="400"/>
      <c r="S7" s="400"/>
      <c r="T7" s="400"/>
      <c r="U7" s="400"/>
      <c r="V7" s="400"/>
      <c r="W7" s="413" t="s">
        <v>73</v>
      </c>
      <c r="X7" s="413"/>
      <c r="Y7" s="413" t="s">
        <v>74</v>
      </c>
      <c r="Z7" s="413"/>
    </row>
    <row r="8" spans="1:26" s="36" customFormat="1" ht="47.25" customHeight="1">
      <c r="A8" s="407"/>
      <c r="B8" s="410"/>
      <c r="C8" s="403" t="s">
        <v>75</v>
      </c>
      <c r="D8" s="404"/>
      <c r="E8" s="398" t="s">
        <v>76</v>
      </c>
      <c r="F8" s="398"/>
      <c r="G8" s="398" t="s">
        <v>77</v>
      </c>
      <c r="H8" s="398"/>
      <c r="I8" s="398" t="s">
        <v>78</v>
      </c>
      <c r="J8" s="398"/>
      <c r="K8" s="398" t="s">
        <v>79</v>
      </c>
      <c r="L8" s="398"/>
      <c r="M8" s="412" t="s">
        <v>87</v>
      </c>
      <c r="N8" s="412"/>
      <c r="O8" s="412" t="s">
        <v>88</v>
      </c>
      <c r="P8" s="412"/>
      <c r="Q8" s="412" t="s">
        <v>89</v>
      </c>
      <c r="R8" s="412"/>
      <c r="S8" s="412" t="s">
        <v>90</v>
      </c>
      <c r="T8" s="412"/>
      <c r="U8" s="412" t="s">
        <v>91</v>
      </c>
      <c r="V8" s="414"/>
      <c r="W8" s="413"/>
      <c r="X8" s="413"/>
      <c r="Y8" s="413"/>
      <c r="Z8" s="413"/>
    </row>
    <row r="9" spans="1:26" s="36" customFormat="1" ht="60.75" customHeight="1">
      <c r="A9" s="408"/>
      <c r="B9" s="411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89" t="s">
        <v>101</v>
      </c>
      <c r="C11" s="68">
        <v>0</v>
      </c>
      <c r="D11" s="68">
        <v>103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2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140</v>
      </c>
    </row>
    <row r="18" ht="16.5">
      <c r="V18" s="49" t="s">
        <v>113</v>
      </c>
    </row>
    <row r="19" spans="21:22" ht="21" customHeight="1">
      <c r="U19" s="49"/>
      <c r="V19" s="49" t="s">
        <v>101</v>
      </c>
    </row>
    <row r="20" ht="24.75" customHeight="1">
      <c r="V20" s="50"/>
    </row>
    <row r="21" ht="20.25" customHeight="1"/>
  </sheetData>
  <sheetProtection/>
  <mergeCells count="21">
    <mergeCell ref="E7:L7"/>
    <mergeCell ref="I8:J8"/>
    <mergeCell ref="O8:P8"/>
    <mergeCell ref="U8:V8"/>
    <mergeCell ref="Q8:R8"/>
    <mergeCell ref="K1:L1"/>
    <mergeCell ref="K8:L8"/>
    <mergeCell ref="A2:Z2"/>
    <mergeCell ref="W7:X8"/>
    <mergeCell ref="A4:Z4"/>
    <mergeCell ref="E8:F8"/>
    <mergeCell ref="G8:H8"/>
    <mergeCell ref="M7:V7"/>
    <mergeCell ref="C7:D7"/>
    <mergeCell ref="C8:D8"/>
    <mergeCell ref="X5:Z5"/>
    <mergeCell ref="A7:A9"/>
    <mergeCell ref="B7:B9"/>
    <mergeCell ref="S8:T8"/>
    <mergeCell ref="Y7:Z8"/>
    <mergeCell ref="M8:N8"/>
  </mergeCells>
  <conditionalFormatting sqref="V16">
    <cfRule type="cellIs" priority="1" dxfId="5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0"/>
  <sheetViews>
    <sheetView tabSelected="1" view="pageBreakPreview" zoomScale="60" zoomScalePageLayoutView="0" workbookViewId="0" topLeftCell="A1">
      <selection activeCell="K19" sqref="K19"/>
    </sheetView>
  </sheetViews>
  <sheetFormatPr defaultColWidth="9.140625" defaultRowHeight="15"/>
  <cols>
    <col min="1" max="1" width="4.28125" style="246" customWidth="1"/>
    <col min="2" max="2" width="17.140625" style="246" customWidth="1"/>
    <col min="3" max="3" width="11.421875" style="246" customWidth="1"/>
    <col min="4" max="4" width="10.28125" style="246" customWidth="1"/>
    <col min="5" max="5" width="18.28125" style="246" customWidth="1"/>
    <col min="6" max="6" width="14.00390625" style="246" customWidth="1"/>
    <col min="7" max="7" width="12.57421875" style="246" customWidth="1"/>
    <col min="8" max="8" width="20.421875" style="246" bestFit="1" customWidth="1"/>
    <col min="9" max="11" width="13.8515625" style="246" customWidth="1"/>
    <col min="12" max="12" width="9.8515625" style="219" customWidth="1"/>
    <col min="13" max="13" width="11.421875" style="217" customWidth="1"/>
    <col min="14" max="14" width="10.57421875" style="217" customWidth="1"/>
    <col min="15" max="15" width="12.57421875" style="218" customWidth="1"/>
    <col min="16" max="16" width="9.140625" style="219" customWidth="1"/>
    <col min="17" max="17" width="20.57421875" style="219" customWidth="1"/>
    <col min="18" max="20" width="9.140625" style="219" customWidth="1"/>
    <col min="21" max="21" width="12.7109375" style="219" bestFit="1" customWidth="1"/>
    <col min="22" max="43" width="9.140625" style="219" customWidth="1"/>
    <col min="44" max="16384" width="9.140625" style="246" customWidth="1"/>
  </cols>
  <sheetData>
    <row r="1" spans="1:12" ht="27.75" customHeight="1">
      <c r="A1" s="421" t="s">
        <v>123</v>
      </c>
      <c r="B1" s="421"/>
      <c r="C1" s="421"/>
      <c r="D1" s="421"/>
      <c r="E1" s="421"/>
      <c r="F1" s="421"/>
      <c r="G1" s="421"/>
      <c r="H1" s="421"/>
      <c r="I1" s="215"/>
      <c r="J1" s="215"/>
      <c r="K1" s="215"/>
      <c r="L1" s="216"/>
    </row>
    <row r="2" spans="5:12" ht="15.75">
      <c r="E2" s="422" t="s">
        <v>147</v>
      </c>
      <c r="F2" s="423"/>
      <c r="G2" s="423"/>
      <c r="H2" s="423"/>
      <c r="I2" s="220"/>
      <c r="J2" s="220"/>
      <c r="K2" s="220"/>
      <c r="L2" s="220"/>
    </row>
    <row r="3" spans="1:12" ht="63" customHeight="1">
      <c r="A3" s="419" t="s">
        <v>0</v>
      </c>
      <c r="B3" s="419" t="s">
        <v>116</v>
      </c>
      <c r="C3" s="420" t="s">
        <v>117</v>
      </c>
      <c r="D3" s="420"/>
      <c r="E3" s="420" t="s">
        <v>118</v>
      </c>
      <c r="F3" s="420" t="s">
        <v>119</v>
      </c>
      <c r="G3" s="420"/>
      <c r="H3" s="420" t="s">
        <v>120</v>
      </c>
      <c r="I3" s="111"/>
      <c r="J3" s="111"/>
      <c r="K3" s="111"/>
      <c r="L3" s="111"/>
    </row>
    <row r="4" spans="1:15" ht="79.5" customHeight="1">
      <c r="A4" s="419"/>
      <c r="B4" s="419"/>
      <c r="C4" s="112" t="s">
        <v>121</v>
      </c>
      <c r="D4" s="112" t="s">
        <v>122</v>
      </c>
      <c r="E4" s="420"/>
      <c r="F4" s="112" t="s">
        <v>121</v>
      </c>
      <c r="G4" s="112" t="s">
        <v>122</v>
      </c>
      <c r="H4" s="420"/>
      <c r="I4" s="111"/>
      <c r="J4" s="111"/>
      <c r="K4" s="111"/>
      <c r="L4" s="111"/>
      <c r="O4" s="221">
        <v>0</v>
      </c>
    </row>
    <row r="5" spans="1:43" s="225" customFormat="1" ht="15">
      <c r="A5" s="222">
        <v>1</v>
      </c>
      <c r="B5" s="222">
        <v>2</v>
      </c>
      <c r="C5" s="222">
        <v>5</v>
      </c>
      <c r="D5" s="222">
        <v>6</v>
      </c>
      <c r="E5" s="222">
        <v>7</v>
      </c>
      <c r="F5" s="222">
        <v>8</v>
      </c>
      <c r="G5" s="222">
        <v>9</v>
      </c>
      <c r="H5" s="222">
        <v>10</v>
      </c>
      <c r="I5" s="223"/>
      <c r="J5" s="223"/>
      <c r="K5" s="223"/>
      <c r="L5" s="223"/>
      <c r="M5" s="224"/>
      <c r="N5" s="225" t="s">
        <v>130</v>
      </c>
      <c r="O5" s="226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</row>
    <row r="6" spans="1:43" s="323" customFormat="1" ht="24.75" customHeight="1">
      <c r="A6" s="313">
        <v>3</v>
      </c>
      <c r="B6" s="314" t="s">
        <v>22</v>
      </c>
      <c r="C6" s="315">
        <v>48629</v>
      </c>
      <c r="D6" s="315">
        <v>0</v>
      </c>
      <c r="E6" s="315">
        <v>269.75</v>
      </c>
      <c r="F6" s="315">
        <v>45291</v>
      </c>
      <c r="G6" s="315">
        <v>250</v>
      </c>
      <c r="H6" s="315">
        <v>98.95</v>
      </c>
      <c r="I6" s="316"/>
      <c r="J6" s="316"/>
      <c r="K6" s="316"/>
      <c r="L6" s="317"/>
      <c r="M6" s="318">
        <f aca="true" t="shared" si="0" ref="M6:M14">E6+H6</f>
        <v>368.7</v>
      </c>
      <c r="N6" s="319">
        <f>'Part-II'!L10</f>
        <v>368.70000000000005</v>
      </c>
      <c r="O6" s="319">
        <f aca="true" t="shared" si="1" ref="O6:O14">M6-N6</f>
        <v>0</v>
      </c>
      <c r="P6" s="320"/>
      <c r="Q6" s="320"/>
      <c r="R6" s="320">
        <v>262.21</v>
      </c>
      <c r="S6" s="320">
        <f>E6+R6</f>
        <v>531.96</v>
      </c>
      <c r="T6" s="321">
        <f>H6+R6</f>
        <v>361.15999999999997</v>
      </c>
      <c r="U6" s="322">
        <v>1148.62</v>
      </c>
      <c r="V6" s="320"/>
      <c r="W6" s="320">
        <v>1103.33962</v>
      </c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</row>
    <row r="7" spans="1:43" s="218" customFormat="1" ht="24.75" customHeight="1">
      <c r="A7" s="256">
        <v>8</v>
      </c>
      <c r="B7" s="257" t="s">
        <v>23</v>
      </c>
      <c r="C7" s="258">
        <v>11379</v>
      </c>
      <c r="D7" s="258">
        <v>8</v>
      </c>
      <c r="E7" s="267">
        <v>46.13</v>
      </c>
      <c r="F7" s="258">
        <v>32627</v>
      </c>
      <c r="G7" s="258">
        <v>1377</v>
      </c>
      <c r="H7" s="258">
        <v>107.07999999999998</v>
      </c>
      <c r="I7" s="260"/>
      <c r="J7" s="260"/>
      <c r="K7" s="260"/>
      <c r="L7" s="113"/>
      <c r="M7" s="229">
        <f t="shared" si="0"/>
        <v>153.20999999999998</v>
      </c>
      <c r="N7" s="230">
        <f>'Part-II'!L11</f>
        <v>153.20999999999998</v>
      </c>
      <c r="O7" s="230">
        <f t="shared" si="1"/>
        <v>0</v>
      </c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</row>
    <row r="8" spans="1:43" s="218" customFormat="1" ht="24.75" customHeight="1">
      <c r="A8" s="256">
        <v>9</v>
      </c>
      <c r="B8" s="257" t="s">
        <v>24</v>
      </c>
      <c r="C8" s="258">
        <v>3374</v>
      </c>
      <c r="D8" s="258">
        <v>103</v>
      </c>
      <c r="E8" s="267">
        <v>18.970000000000002</v>
      </c>
      <c r="F8" s="258">
        <v>24424</v>
      </c>
      <c r="G8" s="258">
        <v>1444</v>
      </c>
      <c r="H8" s="258">
        <v>162.63000000000002</v>
      </c>
      <c r="I8" s="228"/>
      <c r="J8" s="228"/>
      <c r="K8" s="228"/>
      <c r="L8" s="113"/>
      <c r="M8" s="229">
        <f t="shared" si="0"/>
        <v>181.60000000000002</v>
      </c>
      <c r="N8" s="230">
        <f>'Part-II'!L12</f>
        <v>181.6</v>
      </c>
      <c r="O8" s="230">
        <f t="shared" si="1"/>
        <v>0</v>
      </c>
      <c r="P8" s="259"/>
      <c r="Q8" s="259"/>
      <c r="R8" s="259"/>
      <c r="S8" s="260">
        <v>341.33</v>
      </c>
      <c r="T8" s="260">
        <f>H6</f>
        <v>98.95</v>
      </c>
      <c r="U8" s="260">
        <f>S8+T8</f>
        <v>440.28</v>
      </c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</row>
    <row r="9" spans="1:43" s="218" customFormat="1" ht="24.75" customHeight="1">
      <c r="A9" s="256">
        <v>10</v>
      </c>
      <c r="B9" s="257" t="s">
        <v>25</v>
      </c>
      <c r="C9" s="258">
        <v>30456</v>
      </c>
      <c r="D9" s="258">
        <v>0</v>
      </c>
      <c r="E9" s="267">
        <v>83.53251967499999</v>
      </c>
      <c r="F9" s="258">
        <v>30156</v>
      </c>
      <c r="G9" s="258">
        <v>0</v>
      </c>
      <c r="H9" s="267">
        <v>82.70135032499998</v>
      </c>
      <c r="I9" s="324"/>
      <c r="J9" s="324"/>
      <c r="K9" s="324"/>
      <c r="L9" s="113"/>
      <c r="M9" s="229">
        <f>E9+H9</f>
        <v>166.23386999999997</v>
      </c>
      <c r="N9" s="230">
        <f>'Part-II'!L13</f>
        <v>166.23386999999997</v>
      </c>
      <c r="O9" s="230">
        <f t="shared" si="1"/>
        <v>0</v>
      </c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</row>
    <row r="10" spans="1:44" s="231" customFormat="1" ht="24.75" customHeight="1">
      <c r="A10" s="256">
        <v>11</v>
      </c>
      <c r="B10" s="257" t="s">
        <v>26</v>
      </c>
      <c r="C10" s="258">
        <v>3831</v>
      </c>
      <c r="D10" s="258">
        <v>0</v>
      </c>
      <c r="E10" s="267">
        <v>61.52905</v>
      </c>
      <c r="F10" s="258">
        <v>29038</v>
      </c>
      <c r="G10" s="258">
        <v>0</v>
      </c>
      <c r="H10" s="267">
        <v>109.29585</v>
      </c>
      <c r="I10" s="260"/>
      <c r="J10" s="260"/>
      <c r="K10" s="260"/>
      <c r="L10" s="113"/>
      <c r="M10" s="229">
        <f t="shared" si="0"/>
        <v>170.8249</v>
      </c>
      <c r="N10" s="230">
        <f>'Part-II'!L14</f>
        <v>170.82489999999999</v>
      </c>
      <c r="O10" s="230">
        <f t="shared" si="1"/>
        <v>0</v>
      </c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325"/>
    </row>
    <row r="11" spans="1:43" s="218" customFormat="1" ht="24.75" customHeight="1">
      <c r="A11" s="256">
        <v>12</v>
      </c>
      <c r="B11" s="257" t="s">
        <v>27</v>
      </c>
      <c r="C11" s="258">
        <v>4533</v>
      </c>
      <c r="D11" s="258">
        <v>0</v>
      </c>
      <c r="E11" s="267">
        <v>19.967769999999998</v>
      </c>
      <c r="F11" s="258">
        <v>51097</v>
      </c>
      <c r="G11" s="258">
        <v>0</v>
      </c>
      <c r="H11" s="258">
        <v>74.77592</v>
      </c>
      <c r="I11" s="228"/>
      <c r="J11" s="228"/>
      <c r="K11" s="228"/>
      <c r="L11" s="113"/>
      <c r="M11" s="229">
        <f t="shared" si="0"/>
        <v>94.74369</v>
      </c>
      <c r="N11" s="230">
        <f>'Part-II'!L15</f>
        <v>94.74369</v>
      </c>
      <c r="O11" s="230">
        <f t="shared" si="1"/>
        <v>0</v>
      </c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</row>
    <row r="12" spans="1:43" s="218" customFormat="1" ht="24.75" customHeight="1">
      <c r="A12" s="256">
        <v>13</v>
      </c>
      <c r="B12" s="257" t="s">
        <v>28</v>
      </c>
      <c r="C12" s="258">
        <v>17715</v>
      </c>
      <c r="D12" s="258">
        <v>273</v>
      </c>
      <c r="E12" s="267">
        <v>24.726599999999998</v>
      </c>
      <c r="F12" s="258">
        <v>50105</v>
      </c>
      <c r="G12" s="258">
        <v>616</v>
      </c>
      <c r="H12" s="258">
        <v>68.56</v>
      </c>
      <c r="I12" s="260"/>
      <c r="J12" s="260"/>
      <c r="K12" s="260"/>
      <c r="L12" s="113"/>
      <c r="M12" s="229">
        <f t="shared" si="0"/>
        <v>93.28659999999999</v>
      </c>
      <c r="N12" s="230">
        <f>'Part-II'!L16</f>
        <v>93.2866</v>
      </c>
      <c r="O12" s="230">
        <f t="shared" si="1"/>
        <v>0</v>
      </c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</row>
    <row r="13" spans="1:43" s="218" customFormat="1" ht="24.75" customHeight="1">
      <c r="A13" s="256"/>
      <c r="B13" s="257" t="s">
        <v>132</v>
      </c>
      <c r="C13" s="258">
        <v>150</v>
      </c>
      <c r="D13" s="258">
        <v>0</v>
      </c>
      <c r="E13" s="267">
        <v>1.69338</v>
      </c>
      <c r="F13" s="258">
        <v>738</v>
      </c>
      <c r="G13" s="258">
        <v>0</v>
      </c>
      <c r="H13" s="258">
        <v>7.99</v>
      </c>
      <c r="I13" s="260"/>
      <c r="J13" s="260"/>
      <c r="K13" s="260"/>
      <c r="L13" s="113"/>
      <c r="M13" s="229">
        <f t="shared" si="0"/>
        <v>9.68338</v>
      </c>
      <c r="N13" s="230">
        <f>'Part-II'!L19</f>
        <v>9.68</v>
      </c>
      <c r="O13" s="230">
        <f t="shared" si="1"/>
        <v>0.0033799999999999386</v>
      </c>
      <c r="P13" s="259"/>
      <c r="Q13" s="259"/>
      <c r="R13" s="259"/>
      <c r="S13" s="259"/>
      <c r="T13" s="259"/>
      <c r="U13" s="326">
        <v>169338</v>
      </c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</row>
    <row r="14" spans="1:43" s="232" customFormat="1" ht="24.75" customHeight="1">
      <c r="A14" s="418" t="s">
        <v>5</v>
      </c>
      <c r="B14" s="418"/>
      <c r="C14" s="233">
        <f aca="true" t="shared" si="2" ref="C14:H14">SUM(C6:C13)</f>
        <v>120067</v>
      </c>
      <c r="D14" s="233">
        <f t="shared" si="2"/>
        <v>384</v>
      </c>
      <c r="E14" s="268">
        <f t="shared" si="2"/>
        <v>526.299319675</v>
      </c>
      <c r="F14" s="233">
        <f t="shared" si="2"/>
        <v>263476</v>
      </c>
      <c r="G14" s="233">
        <f t="shared" si="2"/>
        <v>3687</v>
      </c>
      <c r="H14" s="268">
        <f t="shared" si="2"/>
        <v>711.9831203250001</v>
      </c>
      <c r="I14" s="113"/>
      <c r="J14" s="113"/>
      <c r="K14" s="113"/>
      <c r="L14" s="113"/>
      <c r="M14" s="229">
        <f t="shared" si="0"/>
        <v>1238.28244</v>
      </c>
      <c r="N14" s="231">
        <f>SUM(N6:N13)</f>
        <v>1238.27906</v>
      </c>
      <c r="O14" s="230">
        <f t="shared" si="1"/>
        <v>0.0033799999998791463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</row>
    <row r="15" ht="15">
      <c r="U15" s="219">
        <f>U13/100000</f>
        <v>1.69338</v>
      </c>
    </row>
    <row r="16" spans="3:11" ht="47.25" customHeight="1">
      <c r="C16" s="234"/>
      <c r="D16" s="234"/>
      <c r="E16" s="234"/>
      <c r="F16" s="234"/>
      <c r="G16" s="234"/>
      <c r="H16" s="234"/>
      <c r="I16" s="234"/>
      <c r="J16" s="255"/>
      <c r="K16" s="234"/>
    </row>
    <row r="17" spans="6:8" ht="19.5" customHeight="1">
      <c r="F17" s="424" t="s">
        <v>140</v>
      </c>
      <c r="G17" s="424"/>
      <c r="H17" s="424"/>
    </row>
    <row r="18" spans="6:13" ht="18" customHeight="1">
      <c r="F18" s="417" t="s">
        <v>113</v>
      </c>
      <c r="G18" s="417"/>
      <c r="H18" s="417"/>
      <c r="M18" s="235"/>
    </row>
    <row r="19" spans="6:10" ht="15">
      <c r="F19" s="417" t="s">
        <v>101</v>
      </c>
      <c r="G19" s="417"/>
      <c r="H19" s="417"/>
      <c r="J19" s="236"/>
    </row>
    <row r="20" spans="6:8" ht="12.75" customHeight="1">
      <c r="F20" s="417"/>
      <c r="G20" s="417"/>
      <c r="H20" s="417"/>
    </row>
  </sheetData>
  <sheetProtection/>
  <mergeCells count="13">
    <mergeCell ref="A1:H1"/>
    <mergeCell ref="E2:H2"/>
    <mergeCell ref="F3:G3"/>
    <mergeCell ref="H3:H4"/>
    <mergeCell ref="E3:E4"/>
    <mergeCell ref="F17:H17"/>
    <mergeCell ref="F18:H18"/>
    <mergeCell ref="F20:H20"/>
    <mergeCell ref="F19:H19"/>
    <mergeCell ref="A14:B14"/>
    <mergeCell ref="A3:A4"/>
    <mergeCell ref="B3:B4"/>
    <mergeCell ref="C3:D3"/>
  </mergeCells>
  <printOptions/>
  <pageMargins left="0.25" right="0.25" top="0.75" bottom="0.75" header="0.3" footer="0.3"/>
  <pageSetup horizontalDpi="300" verticalDpi="3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2015-08-11T11:33:42Z</cp:lastPrinted>
  <dcterms:created xsi:type="dcterms:W3CDTF">2008-06-03T10:00:46Z</dcterms:created>
  <dcterms:modified xsi:type="dcterms:W3CDTF">2015-08-18T04:51:55Z</dcterms:modified>
  <cp:category/>
  <cp:version/>
  <cp:contentType/>
  <cp:contentStatus/>
</cp:coreProperties>
</file>