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2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  <sheet name="Scheme" sheetId="8" r:id="rId8"/>
    <sheet name="Part-V-A_analysis" sheetId="9" r:id="rId9"/>
    <sheet name="Part-V-B-Analysis." sheetId="10" r:id="rId10"/>
  </sheets>
  <definedNames>
    <definedName name="_xlnm.Print_Area" localSheetId="6">'bank &amp; po report'!$A$1:$H$21</definedName>
    <definedName name="_xlnm.Print_Area" localSheetId="0">'Part-I'!$A$1:$U$27</definedName>
    <definedName name="_xlnm.Print_Area" localSheetId="1">'Part-II'!$A$1:$Q$27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<sst xmlns="http://schemas.openxmlformats.org/spreadsheetml/2006/main" count="590" uniqueCount="158">
  <si>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</si>
  <si>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</si>
  <si>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</si>
  <si>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</si>
  <si>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</si>
  <si>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</si>
  <si>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</si>
  <si>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</si>
  <si>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</si>
  <si>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</si>
  <si>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</si>
  <si>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</si>
  <si>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</si>
  <si>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</si>
  <si>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</si>
  <si>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</si>
  <si>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</si>
  <si>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</si>
  <si>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</si>
  <si>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</si>
  <si>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</si>
  <si>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</si>
  <si>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</si>
  <si>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</si>
  <si>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</si>
  <si>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</si>
  <si>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</si>
  <si>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</si>
  <si>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</si>
  <si>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</si>
  <si>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</si>
  <si>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</si>
  <si>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</si>
  <si>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</si>
  <si>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</si>
  <si>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</si>
  <si>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</si>
  <si>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</si>
  <si>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</si>
  <si>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</si>
  <si>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</si>
  <si>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</si>
  <si>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</si>
  <si>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</si>
  <si>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</si>
  <si>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</si>
  <si>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</si>
  <si>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</si>
  <si>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</si>
  <si>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</si>
  <si>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</si>
  <si>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</si>
  <si>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</si>
  <si>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</si>
  <si>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</si>
  <si>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</si>
  <si>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</si>
  <si>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</si>
  <si>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</si>
  <si>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</si>
  <si>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</si>
  <si>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</si>
  <si>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</si>
  <si>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</si>
  <si>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</si>
  <si>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</si>
  <si>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</si>
  <si>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</si>
  <si>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</si>
  <si>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</si>
  <si>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</si>
  <si>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</si>
  <si>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</si>
  <si>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</si>
  <si>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</si>
  <si>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</si>
  <si>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</si>
  <si>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</si>
  <si>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</si>
  <si>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</si>
  <si>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</si>
  <si>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</si>
  <si>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</si>
  <si>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</si>
  <si>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</si>
  <si>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</si>
  <si>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</si>
  <si>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</si>
  <si>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</si>
  <si>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</si>
  <si>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</si>
  <si>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</si>
  <si>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</si>
  <si>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</si>
  <si>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</si>
  <si>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</si>
  <si>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</si>
  <si>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</si>
  <si>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</si>
  <si>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</si>
  <si>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</si>
  <si>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</si>
  <si>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</si>
  <si>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</si>
  <si>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</si>
  <si>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</si>
  <si>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</si>
  <si>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</si>
  <si>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</si>
  <si>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</si>
  <si>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</si>
  <si>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</si>
  <si>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</si>
  <si>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MGNREGS, Jalpaiguri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</si>
  <si>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</si>
  <si>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</si>
  <si>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</si>
  <si>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</si>
  <si>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</si>
  <si>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</si>
  <si>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</si>
  <si>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</si>
  <si>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</si>
  <si>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</si>
  <si>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</si>
  <si>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</si>
  <si>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</si>
  <si>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</si>
  <si>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</si>
  <si>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</si>
  <si>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</si>
  <si>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</si>
  <si>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</si>
  <si>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PER LABOUR</t>
  </si>
  <si>
    <t xml:space="preserve">Total Availability                 </t>
  </si>
  <si>
    <t>Total    (10+11+12+13+14)</t>
  </si>
  <si>
    <t>Malbazar</t>
  </si>
  <si>
    <t>Authorisation
of EFMS</t>
  </si>
  <si>
    <t>Part  -  I</t>
  </si>
  <si>
    <t>Nirmal Bharat Abhijan (MGNREGS Part)</t>
  </si>
  <si>
    <t>Expenditure 
(lac)</t>
  </si>
  <si>
    <t>name of block</t>
  </si>
  <si>
    <t>Line Department</t>
  </si>
  <si>
    <t>Part-II</t>
  </si>
  <si>
    <t>work</t>
  </si>
  <si>
    <t>Difference</t>
  </si>
  <si>
    <t>Line Dept</t>
  </si>
  <si>
    <t>Name of Block</t>
  </si>
  <si>
    <t>0</t>
  </si>
  <si>
    <t>Actual O.B. as on 01.04.15</t>
  </si>
  <si>
    <t>Employment Generation Report for the month of  MAY 2015 (for the financial year 2015-16)</t>
  </si>
  <si>
    <t>Financial Performance Under NREGA During the year 2015-16 Up to the Month of MAY ' 2015</t>
  </si>
  <si>
    <t>Physical Performance Under NREGA During the year 2015-16 Up to the Month of MAY 2015</t>
  </si>
  <si>
    <t>Transparency Report Under NREGA During the year 2014-15 Up to the Month of MAY 2015</t>
  </si>
  <si>
    <t>FORMAT FOR MONTHLY PROGRESS REPORT - V-A (Capacity Building - Personnel Report for the Month of MAY 2015)</t>
  </si>
  <si>
    <t>FORMAT FOR MONTHLY PROGRESS REPORT - V-B (Capacity Building - Training Report for the Month of MAY  2015)</t>
  </si>
  <si>
    <t>MAY 2015</t>
  </si>
  <si>
    <t>District Nodal Officer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</si>
</sst>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b/>
      <i/>
      <sz val="11"/>
      <name val="Trebuchet MS"/>
      <family val="2"/>
    </font>
    <font>
      <b/>
      <u val="single"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Tahoma"/>
      <family val="2"/>
    </font>
    <font>
      <sz val="11"/>
      <name val="Trebuchet MS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0"/>
      <color indexed="10"/>
      <name val="CG Omega"/>
      <family val="2"/>
    </font>
    <font>
      <sz val="16"/>
      <color indexed="10"/>
      <name val="CG Omega"/>
      <family val="2"/>
    </font>
    <font>
      <b/>
      <sz val="14"/>
      <color indexed="10"/>
      <name val="Lucida Bright"/>
      <family val="1"/>
    </font>
    <font>
      <sz val="9"/>
      <color indexed="10"/>
      <name val="CG Omega"/>
      <family val="2"/>
    </font>
    <font>
      <sz val="12"/>
      <color indexed="8"/>
      <name val="Calibri"/>
      <family val="2"/>
    </font>
    <font>
      <sz val="11"/>
      <color indexed="10"/>
      <name val="Bookman Old Style"/>
      <family val="1"/>
    </font>
    <font>
      <sz val="11"/>
      <color indexed="10"/>
      <name val="CG Omega"/>
      <family val="2"/>
    </font>
    <font>
      <sz val="14"/>
      <color indexed="10"/>
      <name val="Belwe Lt BT"/>
      <family val="1"/>
    </font>
    <font>
      <sz val="10"/>
      <color indexed="10"/>
      <name val="Bodoni Bd BT"/>
      <family val="1"/>
    </font>
    <font>
      <sz val="14"/>
      <color indexed="10"/>
      <name val="Verdana"/>
      <family val="2"/>
    </font>
    <font>
      <b/>
      <sz val="14"/>
      <color indexed="8"/>
      <name val="Lucida Bright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0"/>
      <color rgb="FFFF0000"/>
      <name val="CG Omega"/>
      <family val="2"/>
    </font>
    <font>
      <sz val="16"/>
      <color rgb="FFFF0000"/>
      <name val="CG Omega"/>
      <family val="2"/>
    </font>
    <font>
      <b/>
      <sz val="14"/>
      <color rgb="FFFF0000"/>
      <name val="Lucida Bright"/>
      <family val="1"/>
    </font>
    <font>
      <sz val="9"/>
      <color rgb="FFFF0000"/>
      <name val="CG Omega"/>
      <family val="2"/>
    </font>
    <font>
      <sz val="12"/>
      <color theme="1"/>
      <name val="Calibri"/>
      <family val="2"/>
    </font>
    <font>
      <sz val="11"/>
      <color rgb="FFFF0000"/>
      <name val="Bookman Old Style"/>
      <family val="1"/>
    </font>
    <font>
      <sz val="11"/>
      <color rgb="FFFF0000"/>
      <name val="CG Omega"/>
      <family val="2"/>
    </font>
    <font>
      <sz val="14"/>
      <color rgb="FFFF0000"/>
      <name val="Belwe Lt BT"/>
      <family val="1"/>
    </font>
    <font>
      <sz val="10"/>
      <color rgb="FFFF0000"/>
      <name val="Bodoni Bd BT"/>
      <family val="1"/>
    </font>
    <font>
      <sz val="14"/>
      <color rgb="FFFF0000"/>
      <name val="Verdana"/>
      <family val="2"/>
    </font>
    <font>
      <b/>
      <sz val="14"/>
      <color theme="1"/>
      <name val="Lucida Bright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50" fillId="18" borderId="0" applyNumberFormat="0" applyBorder="0" applyAlignment="0" applyProtection="0"/>
    <xf numFmtId="0" fontId="150" fillId="19" borderId="0" applyNumberFormat="0" applyBorder="0" applyAlignment="0" applyProtection="0"/>
    <xf numFmtId="0" fontId="150" fillId="20" borderId="0" applyNumberFormat="0" applyBorder="0" applyAlignment="0" applyProtection="0"/>
    <xf numFmtId="0" fontId="150" fillId="21" borderId="0" applyNumberFormat="0" applyBorder="0" applyAlignment="0" applyProtection="0"/>
    <xf numFmtId="0" fontId="150" fillId="22" borderId="0" applyNumberFormat="0" applyBorder="0" applyAlignment="0" applyProtection="0"/>
    <xf numFmtId="0" fontId="150" fillId="23" borderId="0" applyNumberFormat="0" applyBorder="0" applyAlignment="0" applyProtection="0"/>
    <xf numFmtId="0" fontId="150" fillId="24" borderId="0" applyNumberFormat="0" applyBorder="0" applyAlignment="0" applyProtection="0"/>
    <xf numFmtId="0" fontId="150" fillId="25" borderId="0" applyNumberFormat="0" applyBorder="0" applyAlignment="0" applyProtection="0"/>
    <xf numFmtId="0" fontId="151" fillId="26" borderId="0" applyNumberFormat="0" applyBorder="0" applyAlignment="0" applyProtection="0"/>
    <xf numFmtId="0" fontId="152" fillId="27" borderId="1" applyNumberFormat="0" applyAlignment="0" applyProtection="0"/>
    <xf numFmtId="0" fontId="1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5" fillId="29" borderId="0" applyNumberFormat="0" applyBorder="0" applyAlignment="0" applyProtection="0"/>
    <xf numFmtId="0" fontId="156" fillId="0" borderId="3" applyNumberFormat="0" applyFill="0" applyAlignment="0" applyProtection="0"/>
    <xf numFmtId="0" fontId="157" fillId="0" borderId="4" applyNumberFormat="0" applyFill="0" applyAlignment="0" applyProtection="0"/>
    <xf numFmtId="0" fontId="158" fillId="0" borderId="5" applyNumberFormat="0" applyFill="0" applyAlignment="0" applyProtection="0"/>
    <xf numFmtId="0" fontId="1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63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9" applyNumberFormat="0" applyFill="0" applyAlignment="0" applyProtection="0"/>
    <xf numFmtId="0" fontId="1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10" fillId="0" borderId="0" xfId="58" applyFont="1">
      <alignment/>
      <protection/>
    </xf>
    <xf numFmtId="0" fontId="3" fillId="0" borderId="0" xfId="64" applyFont="1" applyAlignment="1">
      <alignment/>
      <protection/>
    </xf>
    <xf numFmtId="0" fontId="9" fillId="0" borderId="0" xfId="64" applyFont="1">
      <alignment/>
      <protection/>
    </xf>
    <xf numFmtId="0" fontId="44" fillId="0" borderId="0" xfId="64" applyFont="1">
      <alignment/>
      <protection/>
    </xf>
    <xf numFmtId="0" fontId="9" fillId="0" borderId="0" xfId="64" applyFont="1" applyAlignment="1">
      <alignment/>
      <protection/>
    </xf>
    <xf numFmtId="0" fontId="45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46" fillId="0" borderId="0" xfId="64" applyFont="1">
      <alignment/>
      <protection/>
    </xf>
    <xf numFmtId="0" fontId="9" fillId="0" borderId="0" xfId="64" applyFont="1" applyAlignment="1">
      <alignment horizontal="center"/>
      <protection/>
    </xf>
    <xf numFmtId="0" fontId="47" fillId="0" borderId="0" xfId="64" applyFont="1">
      <alignment/>
      <protection/>
    </xf>
    <xf numFmtId="0" fontId="48" fillId="0" borderId="0" xfId="64" applyFont="1">
      <alignment/>
      <protection/>
    </xf>
    <xf numFmtId="0" fontId="17" fillId="0" borderId="0" xfId="64" applyFont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22" fillId="0" borderId="10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9" fillId="0" borderId="0" xfId="64" applyFont="1" applyAlignment="1">
      <alignment horizontal="center" vertical="center" textRotation="90"/>
      <protection/>
    </xf>
    <xf numFmtId="2" fontId="9" fillId="0" borderId="0" xfId="64" applyNumberFormat="1" applyFont="1" applyBorder="1" applyAlignment="1">
      <alignment horizontal="center" vertical="center" textRotation="90"/>
      <protection/>
    </xf>
    <xf numFmtId="0" fontId="4" fillId="0" borderId="0" xfId="64" applyFont="1">
      <alignment/>
      <protection/>
    </xf>
    <xf numFmtId="1" fontId="6" fillId="0" borderId="0" xfId="64" applyNumberFormat="1" applyFont="1">
      <alignment/>
      <protection/>
    </xf>
    <xf numFmtId="1" fontId="4" fillId="0" borderId="0" xfId="64" applyNumberFormat="1" applyFont="1">
      <alignment/>
      <protection/>
    </xf>
    <xf numFmtId="0" fontId="2" fillId="0" borderId="0" xfId="63">
      <alignment/>
      <protection/>
    </xf>
    <xf numFmtId="0" fontId="51" fillId="0" borderId="0" xfId="63" applyFont="1" applyAlignment="1">
      <alignment horizontal="right" vertical="center"/>
      <protection/>
    </xf>
    <xf numFmtId="0" fontId="30" fillId="0" borderId="0" xfId="63" applyFont="1">
      <alignment/>
      <protection/>
    </xf>
    <xf numFmtId="0" fontId="19" fillId="0" borderId="0" xfId="62" applyFont="1">
      <alignment/>
      <protection/>
    </xf>
    <xf numFmtId="0" fontId="31" fillId="0" borderId="0" xfId="63" applyFont="1" applyAlignment="1">
      <alignment vertical="center"/>
      <protection/>
    </xf>
    <xf numFmtId="0" fontId="31" fillId="0" borderId="0" xfId="63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3" applyFont="1" applyAlignment="1">
      <alignment horizontal="left" vertical="center"/>
      <protection/>
    </xf>
    <xf numFmtId="0" fontId="36" fillId="0" borderId="0" xfId="63" applyFont="1">
      <alignment/>
      <protection/>
    </xf>
    <xf numFmtId="0" fontId="37" fillId="33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7" fillId="34" borderId="10" xfId="63" applyFont="1" applyFill="1" applyBorder="1" applyAlignment="1">
      <alignment horizontal="center" vertical="center" wrapText="1"/>
      <protection/>
    </xf>
    <xf numFmtId="0" fontId="35" fillId="0" borderId="0" xfId="63" applyFont="1">
      <alignment/>
      <protection/>
    </xf>
    <xf numFmtId="0" fontId="38" fillId="0" borderId="10" xfId="63" applyFont="1" applyBorder="1" applyAlignment="1">
      <alignment horizontal="center" vertical="center"/>
      <protection/>
    </xf>
    <xf numFmtId="0" fontId="38" fillId="33" borderId="10" xfId="63" applyFont="1" applyFill="1" applyBorder="1" applyAlignment="1">
      <alignment horizontal="center" vertical="center"/>
      <protection/>
    </xf>
    <xf numFmtId="0" fontId="38" fillId="34" borderId="10" xfId="63" applyFont="1" applyFill="1" applyBorder="1" applyAlignment="1">
      <alignment horizontal="center" vertical="center"/>
      <protection/>
    </xf>
    <xf numFmtId="0" fontId="39" fillId="0" borderId="0" xfId="63" applyFont="1">
      <alignment/>
      <protection/>
    </xf>
    <xf numFmtId="0" fontId="33" fillId="0" borderId="10" xfId="63" applyFont="1" applyBorder="1" applyAlignment="1">
      <alignment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4" fillId="33" borderId="10" xfId="63" applyFont="1" applyFill="1" applyBorder="1" applyAlignment="1">
      <alignment horizontal="center" vertical="center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center" vertical="center"/>
      <protection/>
    </xf>
    <xf numFmtId="0" fontId="54" fillId="34" borderId="10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3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wrapText="1"/>
      <protection/>
    </xf>
    <xf numFmtId="0" fontId="20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vertical="center" wrapText="1"/>
      <protection/>
    </xf>
    <xf numFmtId="0" fontId="41" fillId="0" borderId="0" xfId="63" applyFont="1" applyAlignment="1">
      <alignment horizontal="right" vertical="center"/>
      <protection/>
    </xf>
    <xf numFmtId="0" fontId="3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0" fontId="24" fillId="0" borderId="0" xfId="63" applyFont="1" applyAlignment="1">
      <alignment vertical="center"/>
      <protection/>
    </xf>
    <xf numFmtId="0" fontId="24" fillId="0" borderId="0" xfId="63" applyFont="1" applyAlignment="1">
      <alignment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24" fillId="0" borderId="0" xfId="63" applyFont="1" applyAlignment="1">
      <alignment horizontal="left" vertical="center"/>
      <protection/>
    </xf>
    <xf numFmtId="0" fontId="37" fillId="36" borderId="10" xfId="63" applyFont="1" applyFill="1" applyBorder="1" applyAlignment="1">
      <alignment horizontal="center" vertical="center" wrapText="1"/>
      <protection/>
    </xf>
    <xf numFmtId="0" fontId="37" fillId="35" borderId="10" xfId="63" applyFont="1" applyFill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 wrapText="1"/>
      <protection/>
    </xf>
    <xf numFmtId="0" fontId="38" fillId="0" borderId="0" xfId="63" applyFont="1">
      <alignment/>
      <protection/>
    </xf>
    <xf numFmtId="0" fontId="55" fillId="0" borderId="10" xfId="63" applyFont="1" applyBorder="1" applyAlignment="1">
      <alignment horizontal="center" vertical="center" wrapText="1"/>
      <protection/>
    </xf>
    <xf numFmtId="0" fontId="56" fillId="36" borderId="10" xfId="63" applyFont="1" applyFill="1" applyBorder="1" applyAlignment="1">
      <alignment horizontal="center" vertical="center" textRotation="90" wrapText="1"/>
      <protection/>
    </xf>
    <xf numFmtId="0" fontId="56" fillId="0" borderId="10" xfId="63" applyFont="1" applyBorder="1" applyAlignment="1">
      <alignment horizontal="center" vertical="center" textRotation="90" wrapText="1"/>
      <protection/>
    </xf>
    <xf numFmtId="0" fontId="56" fillId="34" borderId="10" xfId="63" applyFont="1" applyFill="1" applyBorder="1" applyAlignment="1">
      <alignment horizontal="center" vertical="center" textRotation="90" wrapText="1"/>
      <protection/>
    </xf>
    <xf numFmtId="0" fontId="56" fillId="0" borderId="0" xfId="63" applyFont="1" applyAlignment="1">
      <alignment horizontal="center" vertical="center" wrapText="1"/>
      <protection/>
    </xf>
    <xf numFmtId="0" fontId="32" fillId="0" borderId="12" xfId="63" applyFont="1" applyBorder="1" applyAlignment="1">
      <alignment vertical="center" wrapText="1"/>
      <protection/>
    </xf>
    <xf numFmtId="0" fontId="32" fillId="0" borderId="0" xfId="63" applyFont="1" applyBorder="1" applyAlignment="1">
      <alignment vertical="center" wrapText="1"/>
      <protection/>
    </xf>
    <xf numFmtId="0" fontId="32" fillId="0" borderId="0" xfId="63" applyFont="1" applyAlignment="1">
      <alignment vertical="center" wrapText="1"/>
      <protection/>
    </xf>
    <xf numFmtId="0" fontId="32" fillId="0" borderId="0" xfId="63" applyFont="1" applyAlignment="1">
      <alignment horizontal="center" wrapText="1"/>
      <protection/>
    </xf>
    <xf numFmtId="10" fontId="6" fillId="0" borderId="0" xfId="67" applyNumberFormat="1" applyFont="1" applyAlignment="1">
      <alignment/>
    </xf>
    <xf numFmtId="2" fontId="9" fillId="0" borderId="0" xfId="64" applyNumberFormat="1" applyFont="1" applyAlignment="1">
      <alignment horizontal="center" vertical="center" textRotation="90"/>
      <protection/>
    </xf>
    <xf numFmtId="186" fontId="9" fillId="0" borderId="0" xfId="64" applyNumberFormat="1" applyFont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 wrapText="1"/>
      <protection/>
    </xf>
    <xf numFmtId="210" fontId="4" fillId="0" borderId="0" xfId="64" applyNumberFormat="1" applyFont="1" applyBorder="1" applyAlignment="1">
      <alignment vertical="center" textRotation="90"/>
      <protection/>
    </xf>
    <xf numFmtId="1" fontId="9" fillId="0" borderId="0" xfId="64" applyNumberFormat="1" applyFont="1" applyBorder="1" applyAlignment="1">
      <alignment horizontal="center" vertical="center" textRotation="90"/>
      <protection/>
    </xf>
    <xf numFmtId="210" fontId="4" fillId="0" borderId="0" xfId="64" applyNumberFormat="1" applyFont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4" fillId="35" borderId="0" xfId="63" applyFont="1" applyFill="1" applyBorder="1" applyAlignment="1">
      <alignment horizontal="center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54" fillId="34" borderId="0" xfId="63" applyFont="1" applyFill="1" applyBorder="1" applyAlignment="1">
      <alignment horizontal="center" vertical="center"/>
      <protection/>
    </xf>
    <xf numFmtId="0" fontId="77" fillId="0" borderId="10" xfId="63" applyFont="1" applyBorder="1" applyAlignment="1">
      <alignment horizontal="center" vertical="center" wrapText="1"/>
      <protection/>
    </xf>
    <xf numFmtId="210" fontId="4" fillId="0" borderId="0" xfId="64" applyNumberFormat="1" applyFont="1" applyBorder="1" applyAlignment="1">
      <alignment vertical="center"/>
      <protection/>
    </xf>
    <xf numFmtId="0" fontId="9" fillId="0" borderId="10" xfId="64" applyFont="1" applyFill="1" applyBorder="1" applyAlignment="1">
      <alignment horizontal="center" vertical="center" textRotation="90"/>
      <protection/>
    </xf>
    <xf numFmtId="0" fontId="9" fillId="35" borderId="10" xfId="64" applyFont="1" applyFill="1" applyBorder="1" applyAlignment="1">
      <alignment horizontal="center" vertical="center" textRotation="90" wrapText="1"/>
      <protection/>
    </xf>
    <xf numFmtId="214" fontId="9" fillId="0" borderId="0" xfId="64" applyNumberFormat="1" applyFont="1" applyAlignment="1">
      <alignment horizontal="center" vertical="center" textRotation="90"/>
      <protection/>
    </xf>
    <xf numFmtId="210" fontId="101" fillId="35" borderId="10" xfId="64" applyNumberFormat="1" applyFont="1" applyFill="1" applyBorder="1" applyAlignment="1">
      <alignment vertical="center" textRotation="90"/>
      <protection/>
    </xf>
    <xf numFmtId="2" fontId="101" fillId="35" borderId="10" xfId="64" applyNumberFormat="1" applyFont="1" applyFill="1" applyBorder="1" applyAlignment="1">
      <alignment horizontal="center" vertical="center" textRotation="90"/>
      <protection/>
    </xf>
    <xf numFmtId="2" fontId="101" fillId="0" borderId="10" xfId="64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86" fillId="0" borderId="13" xfId="58" applyFont="1" applyFill="1" applyBorder="1" applyAlignment="1">
      <alignment horizontal="center" vertical="center" wrapText="1"/>
      <protection/>
    </xf>
    <xf numFmtId="2" fontId="63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7" fillId="0" borderId="13" xfId="58" applyFont="1" applyFill="1" applyBorder="1" applyAlignment="1">
      <alignment horizontal="center" vertical="center" wrapText="1"/>
      <protection/>
    </xf>
    <xf numFmtId="0" fontId="85" fillId="0" borderId="13" xfId="58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64" fillId="0" borderId="0" xfId="58" applyFont="1" applyFill="1" applyAlignment="1">
      <alignment/>
      <protection/>
    </xf>
    <xf numFmtId="0" fontId="40" fillId="0" borderId="0" xfId="58" applyFont="1" applyFill="1" applyAlignment="1">
      <alignment horizontal="center"/>
      <protection/>
    </xf>
    <xf numFmtId="0" fontId="65" fillId="0" borderId="0" xfId="58" applyFont="1" applyFill="1" applyAlignment="1">
      <alignment horizontal="center"/>
      <protection/>
    </xf>
    <xf numFmtId="0" fontId="66" fillId="0" borderId="0" xfId="58" applyFont="1" applyFill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186" fontId="44" fillId="0" borderId="0" xfId="58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1" fontId="108" fillId="0" borderId="0" xfId="0" applyNumberFormat="1" applyFont="1" applyFill="1" applyBorder="1" applyAlignment="1">
      <alignment horizontal="center" vertical="center"/>
    </xf>
    <xf numFmtId="214" fontId="4" fillId="0" borderId="0" xfId="64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8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0" fontId="107" fillId="0" borderId="0" xfId="0" applyFont="1" applyFill="1" applyAlignment="1">
      <alignment vertical="center"/>
    </xf>
    <xf numFmtId="1" fontId="107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69" fillId="0" borderId="0" xfId="58" applyFont="1" applyFill="1" applyAlignment="1">
      <alignment horizontal="center" vertical="center" wrapText="1"/>
      <protection/>
    </xf>
    <xf numFmtId="0" fontId="71" fillId="0" borderId="0" xfId="58" applyFont="1" applyFill="1" applyAlignment="1">
      <alignment horizontal="center" vertical="center" wrapText="1"/>
      <protection/>
    </xf>
    <xf numFmtId="212" fontId="6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63" fillId="0" borderId="0" xfId="58" applyFont="1" applyFill="1" applyAlignment="1">
      <alignment horizontal="center" vertical="center" wrapText="1"/>
      <protection/>
    </xf>
    <xf numFmtId="214" fontId="48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67" fillId="0" borderId="10" xfId="58" applyFont="1" applyFill="1" applyBorder="1" applyAlignment="1">
      <alignment horizontal="center" vertical="center" wrapText="1"/>
      <protection/>
    </xf>
    <xf numFmtId="186" fontId="167" fillId="0" borderId="0" xfId="58" applyNumberFormat="1" applyFont="1" applyFill="1" applyBorder="1" applyAlignment="1">
      <alignment horizontal="center" vertical="center" wrapText="1"/>
      <protection/>
    </xf>
    <xf numFmtId="0" fontId="167" fillId="0" borderId="0" xfId="58" applyFont="1" applyFill="1" applyBorder="1" applyAlignment="1">
      <alignment horizontal="center" vertical="center" wrapText="1"/>
      <protection/>
    </xf>
    <xf numFmtId="214" fontId="167" fillId="0" borderId="0" xfId="58" applyNumberFormat="1" applyFont="1" applyFill="1" applyBorder="1" applyAlignment="1">
      <alignment horizontal="center" vertical="center" wrapText="1"/>
      <protection/>
    </xf>
    <xf numFmtId="0" fontId="168" fillId="0" borderId="0" xfId="58" applyFont="1" applyFill="1" applyBorder="1" applyAlignment="1">
      <alignment horizontal="center" vertical="center" wrapText="1"/>
      <protection/>
    </xf>
    <xf numFmtId="186" fontId="169" fillId="0" borderId="0" xfId="58" applyNumberFormat="1" applyFont="1" applyFill="1" applyBorder="1" applyAlignment="1">
      <alignment horizontal="center" vertical="center" wrapText="1"/>
      <protection/>
    </xf>
    <xf numFmtId="210" fontId="169" fillId="0" borderId="10" xfId="58" applyNumberFormat="1" applyFont="1" applyFill="1" applyBorder="1" applyAlignment="1">
      <alignment horizontal="center" vertical="center" wrapText="1"/>
      <protection/>
    </xf>
    <xf numFmtId="0" fontId="169" fillId="0" borderId="0" xfId="58" applyFont="1" applyFill="1" applyBorder="1" applyAlignment="1">
      <alignment horizontal="center" vertical="center" wrapText="1"/>
      <protection/>
    </xf>
    <xf numFmtId="214" fontId="168" fillId="0" borderId="0" xfId="58" applyNumberFormat="1" applyFont="1" applyFill="1" applyBorder="1" applyAlignment="1">
      <alignment horizontal="center" vertical="center" wrapText="1"/>
      <protection/>
    </xf>
    <xf numFmtId="0" fontId="168" fillId="0" borderId="10" xfId="58" applyFont="1" applyFill="1" applyBorder="1" applyAlignment="1">
      <alignment horizontal="center" vertical="center" wrapText="1"/>
      <protection/>
    </xf>
    <xf numFmtId="214" fontId="169" fillId="0" borderId="0" xfId="58" applyNumberFormat="1" applyFont="1" applyFill="1" applyBorder="1" applyAlignment="1">
      <alignment horizontal="center" vertical="center" wrapText="1"/>
      <protection/>
    </xf>
    <xf numFmtId="0" fontId="169" fillId="0" borderId="10" xfId="58" applyFont="1" applyFill="1" applyBorder="1" applyAlignment="1">
      <alignment horizontal="center" vertical="center" wrapText="1"/>
      <protection/>
    </xf>
    <xf numFmtId="0" fontId="57" fillId="0" borderId="0" xfId="58" applyFont="1" applyFill="1" applyBorder="1" applyAlignment="1">
      <alignment horizontal="center" vertical="center" wrapText="1"/>
      <protection/>
    </xf>
    <xf numFmtId="212" fontId="170" fillId="0" borderId="0" xfId="58" applyNumberFormat="1" applyFont="1" applyFill="1" applyAlignment="1">
      <alignment horizontal="center" vertical="center" wrapText="1"/>
      <protection/>
    </xf>
    <xf numFmtId="0" fontId="170" fillId="0" borderId="0" xfId="58" applyFont="1" applyFill="1" applyAlignment="1">
      <alignment horizontal="center" vertical="center" wrapText="1"/>
      <protection/>
    </xf>
    <xf numFmtId="214" fontId="170" fillId="0" borderId="0" xfId="58" applyNumberFormat="1" applyFont="1" applyFill="1" applyAlignment="1">
      <alignment horizontal="center" vertical="center" wrapText="1"/>
      <protection/>
    </xf>
    <xf numFmtId="186" fontId="168" fillId="0" borderId="0" xfId="58" applyNumberFormat="1" applyFont="1" applyFill="1" applyAlignment="1">
      <alignment horizontal="center" vertical="center" wrapText="1"/>
      <protection/>
    </xf>
    <xf numFmtId="0" fontId="170" fillId="0" borderId="0" xfId="58" applyFont="1" applyFill="1" applyBorder="1" applyAlignment="1">
      <alignment horizontal="center" vertical="center" wrapText="1"/>
      <protection/>
    </xf>
    <xf numFmtId="214" fontId="170" fillId="0" borderId="0" xfId="58" applyNumberFormat="1" applyFont="1" applyFill="1" applyBorder="1" applyAlignment="1">
      <alignment horizontal="center" vertical="center" wrapText="1"/>
      <protection/>
    </xf>
    <xf numFmtId="212" fontId="63" fillId="0" borderId="0" xfId="58" applyNumberFormat="1" applyFont="1" applyFill="1" applyAlignment="1">
      <alignment horizontal="center" vertical="center" wrapText="1"/>
      <protection/>
    </xf>
    <xf numFmtId="186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214" fontId="99" fillId="0" borderId="0" xfId="0" applyNumberFormat="1" applyFont="1" applyFill="1" applyBorder="1" applyAlignment="1">
      <alignment horizontal="center" vertical="center" wrapText="1"/>
    </xf>
    <xf numFmtId="212" fontId="11" fillId="0" borderId="0" xfId="58" applyNumberFormat="1" applyFont="1" applyFill="1" applyAlignment="1">
      <alignment horizontal="center" vertical="center" wrapText="1"/>
      <protection/>
    </xf>
    <xf numFmtId="214" fontId="11" fillId="0" borderId="0" xfId="58" applyNumberFormat="1" applyFont="1" applyFill="1" applyAlignment="1">
      <alignment horizontal="center" vertical="center" wrapText="1"/>
      <protection/>
    </xf>
    <xf numFmtId="186" fontId="63" fillId="0" borderId="0" xfId="58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8" applyNumberFormat="1" applyFont="1" applyFill="1" applyBorder="1" applyAlignment="1">
      <alignment horizontal="center" vertical="center" wrapText="1"/>
      <protection/>
    </xf>
    <xf numFmtId="212" fontId="11" fillId="0" borderId="0" xfId="58" applyNumberFormat="1" applyFont="1" applyFill="1" applyBorder="1" applyAlignment="1">
      <alignment horizontal="center" vertical="center" wrapText="1"/>
      <protection/>
    </xf>
    <xf numFmtId="188" fontId="13" fillId="0" borderId="0" xfId="58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71" fillId="0" borderId="0" xfId="58" applyFont="1" applyFill="1" applyBorder="1" applyAlignment="1">
      <alignment horizontal="center" vertical="center" wrapText="1"/>
      <protection/>
    </xf>
    <xf numFmtId="189" fontId="71" fillId="0" borderId="0" xfId="58" applyNumberFormat="1" applyFont="1" applyFill="1" applyAlignment="1">
      <alignment horizontal="center" vertical="center" wrapText="1"/>
      <protection/>
    </xf>
    <xf numFmtId="9" fontId="63" fillId="0" borderId="0" xfId="67" applyFont="1" applyFill="1" applyAlignment="1">
      <alignment horizontal="center" vertical="center" wrapText="1"/>
    </xf>
    <xf numFmtId="2" fontId="13" fillId="0" borderId="0" xfId="58" applyNumberFormat="1" applyFont="1" applyFill="1" applyBorder="1" applyAlignment="1">
      <alignment horizontal="center" vertical="center" wrapText="1"/>
      <protection/>
    </xf>
    <xf numFmtId="2" fontId="70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214" fontId="13" fillId="0" borderId="0" xfId="58" applyNumberFormat="1" applyFont="1" applyFill="1" applyBorder="1" applyAlignment="1">
      <alignment horizontal="center" vertical="center" wrapText="1"/>
      <protection/>
    </xf>
    <xf numFmtId="214" fontId="167" fillId="0" borderId="1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8" applyNumberFormat="1" applyFont="1" applyFill="1" applyAlignment="1">
      <alignment horizontal="center" vertical="center" wrapText="1"/>
      <protection/>
    </xf>
    <xf numFmtId="1" fontId="10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0" fillId="35" borderId="0" xfId="64" applyNumberFormat="1" applyFont="1" applyFill="1" applyBorder="1" applyAlignment="1">
      <alignment vertical="center" textRotation="90"/>
      <protection/>
    </xf>
    <xf numFmtId="2" fontId="111" fillId="0" borderId="0" xfId="64" applyNumberFormat="1" applyFont="1" applyAlignment="1">
      <alignment horizontal="center" vertical="center" textRotation="90"/>
      <protection/>
    </xf>
    <xf numFmtId="0" fontId="0" fillId="0" borderId="0" xfId="0" applyFill="1" applyAlignment="1">
      <alignment horizontal="center" vertical="center" wrapText="1"/>
    </xf>
    <xf numFmtId="0" fontId="99" fillId="0" borderId="10" xfId="58" applyFont="1" applyFill="1" applyBorder="1" applyAlignment="1">
      <alignment horizontal="center" vertical="center" wrapText="1"/>
      <protection/>
    </xf>
    <xf numFmtId="0" fontId="112" fillId="0" borderId="10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13" xfId="58" applyFont="1" applyFill="1" applyBorder="1" applyAlignment="1">
      <alignment horizontal="center" vertical="center" wrapText="1"/>
      <protection/>
    </xf>
    <xf numFmtId="214" fontId="171" fillId="0" borderId="10" xfId="58" applyNumberFormat="1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216" fontId="4" fillId="0" borderId="0" xfId="64" applyNumberFormat="1" applyFont="1" applyBorder="1" applyAlignment="1">
      <alignment vertical="center"/>
      <protection/>
    </xf>
    <xf numFmtId="216" fontId="9" fillId="0" borderId="0" xfId="64" applyNumberFormat="1" applyFont="1" applyAlignment="1">
      <alignment horizontal="center" vertical="center" textRotation="90"/>
      <protection/>
    </xf>
    <xf numFmtId="214" fontId="172" fillId="0" borderId="10" xfId="0" applyNumberFormat="1" applyFont="1" applyFill="1" applyBorder="1" applyAlignment="1">
      <alignment horizontal="center" vertical="center" wrapText="1"/>
    </xf>
    <xf numFmtId="0" fontId="22" fillId="0" borderId="10" xfId="64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104" fillId="0" borderId="10" xfId="60" applyFont="1" applyFill="1" applyBorder="1" applyAlignment="1">
      <alignment horizontal="center" vertical="center"/>
      <protection/>
    </xf>
    <xf numFmtId="0" fontId="17" fillId="38" borderId="10" xfId="64" applyFont="1" applyFill="1" applyBorder="1" applyAlignment="1">
      <alignment horizontal="center" vertical="center" wrapText="1"/>
      <protection/>
    </xf>
    <xf numFmtId="0" fontId="22" fillId="38" borderId="10" xfId="64" applyFont="1" applyFill="1" applyBorder="1" applyAlignment="1">
      <alignment horizontal="center"/>
      <protection/>
    </xf>
    <xf numFmtId="0" fontId="173" fillId="38" borderId="10" xfId="64" applyFont="1" applyFill="1" applyBorder="1" applyAlignment="1">
      <alignment horizontal="center" vertical="center" wrapText="1"/>
      <protection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17" fillId="0" borderId="10" xfId="64" applyFont="1" applyFill="1" applyBorder="1" applyAlignment="1">
      <alignment horizontal="center" vertical="center" wrapText="1"/>
      <protection/>
    </xf>
    <xf numFmtId="0" fontId="63" fillId="38" borderId="10" xfId="64" applyFont="1" applyFill="1" applyBorder="1" applyAlignment="1">
      <alignment horizontal="center" vertical="center" wrapText="1"/>
      <protection/>
    </xf>
    <xf numFmtId="0" fontId="21" fillId="38" borderId="10" xfId="64" applyFont="1" applyFill="1" applyBorder="1" applyAlignment="1">
      <alignment horizontal="center" vertical="center" wrapText="1"/>
      <protection/>
    </xf>
    <xf numFmtId="0" fontId="60" fillId="38" borderId="10" xfId="0" applyFont="1" applyFill="1" applyBorder="1" applyAlignment="1">
      <alignment horizontal="center" vertical="center" wrapText="1"/>
    </xf>
    <xf numFmtId="0" fontId="63" fillId="38" borderId="10" xfId="58" applyFont="1" applyFill="1" applyBorder="1" applyAlignment="1">
      <alignment horizontal="left" vertical="center" wrapText="1"/>
      <protection/>
    </xf>
    <xf numFmtId="0" fontId="102" fillId="38" borderId="10" xfId="0" applyFont="1" applyFill="1" applyBorder="1" applyAlignment="1">
      <alignment horizontal="center" vertical="center" wrapText="1"/>
    </xf>
    <xf numFmtId="214" fontId="100" fillId="38" borderId="0" xfId="0" applyNumberFormat="1" applyFont="1" applyFill="1" applyBorder="1" applyAlignment="1">
      <alignment horizontal="center" vertical="center" wrapText="1"/>
    </xf>
    <xf numFmtId="2" fontId="42" fillId="38" borderId="10" xfId="0" applyNumberFormat="1" applyFont="1" applyFill="1" applyBorder="1" applyAlignment="1">
      <alignment horizontal="center" vertical="center" wrapText="1"/>
    </xf>
    <xf numFmtId="214" fontId="42" fillId="38" borderId="10" xfId="0" applyNumberFormat="1" applyFont="1" applyFill="1" applyBorder="1" applyAlignment="1">
      <alignment horizontal="center" vertical="center" wrapText="1"/>
    </xf>
    <xf numFmtId="0" fontId="42" fillId="38" borderId="0" xfId="0" applyFont="1" applyFill="1" applyBorder="1" applyAlignment="1">
      <alignment horizontal="center" vertical="center" wrapText="1"/>
    </xf>
    <xf numFmtId="0" fontId="42" fillId="38" borderId="0" xfId="0" applyFont="1" applyFill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214" fontId="42" fillId="38" borderId="0" xfId="0" applyNumberFormat="1" applyFont="1" applyFill="1" applyBorder="1" applyAlignment="1">
      <alignment horizontal="center" vertical="center" wrapText="1"/>
    </xf>
    <xf numFmtId="0" fontId="104" fillId="38" borderId="10" xfId="60" applyFont="1" applyFill="1" applyBorder="1" applyAlignment="1">
      <alignment horizontal="center" vertical="center"/>
      <protection/>
    </xf>
    <xf numFmtId="0" fontId="174" fillId="38" borderId="10" xfId="0" applyFont="1" applyFill="1" applyBorder="1" applyAlignment="1">
      <alignment horizontal="center" vertical="center" wrapText="1"/>
    </xf>
    <xf numFmtId="1" fontId="0" fillId="38" borderId="10" xfId="0" applyNumberFormat="1" applyFill="1" applyBorder="1" applyAlignment="1">
      <alignment horizontal="center" vertical="center" wrapText="1"/>
    </xf>
    <xf numFmtId="0" fontId="115" fillId="38" borderId="10" xfId="63" applyFont="1" applyFill="1" applyBorder="1" applyAlignment="1">
      <alignment horizontal="center" vertical="center" wrapText="1"/>
      <protection/>
    </xf>
    <xf numFmtId="0" fontId="33" fillId="38" borderId="10" xfId="63" applyFont="1" applyFill="1" applyBorder="1" applyAlignment="1">
      <alignment vertical="center"/>
      <protection/>
    </xf>
    <xf numFmtId="0" fontId="32" fillId="38" borderId="10" xfId="63" applyFont="1" applyFill="1" applyBorder="1" applyAlignment="1">
      <alignment horizontal="center" vertical="center" wrapText="1"/>
      <protection/>
    </xf>
    <xf numFmtId="0" fontId="116" fillId="38" borderId="10" xfId="63" applyFont="1" applyFill="1" applyBorder="1" applyAlignment="1">
      <alignment horizontal="center" vertical="center" wrapText="1"/>
      <protection/>
    </xf>
    <xf numFmtId="0" fontId="117" fillId="38" borderId="10" xfId="63" applyFont="1" applyFill="1" applyBorder="1" applyAlignment="1">
      <alignment horizontal="center" vertical="center" wrapText="1"/>
      <protection/>
    </xf>
    <xf numFmtId="0" fontId="22" fillId="38" borderId="10" xfId="64" applyFont="1" applyFill="1" applyBorder="1" applyAlignment="1">
      <alignment horizontal="center" vertical="center"/>
      <protection/>
    </xf>
    <xf numFmtId="0" fontId="0" fillId="38" borderId="14" xfId="0" applyFill="1" applyBorder="1" applyAlignment="1">
      <alignment/>
    </xf>
    <xf numFmtId="214" fontId="42" fillId="0" borderId="0" xfId="0" applyNumberFormat="1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58" applyFont="1" applyFill="1" applyBorder="1" applyAlignment="1">
      <alignment horizontal="left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214" fontId="42" fillId="38" borderId="0" xfId="0" applyNumberFormat="1" applyFont="1" applyFill="1" applyBorder="1" applyAlignment="1">
      <alignment horizontal="center" vertical="center" wrapText="1"/>
    </xf>
    <xf numFmtId="0" fontId="175" fillId="38" borderId="10" xfId="0" applyFont="1" applyFill="1" applyBorder="1" applyAlignment="1">
      <alignment horizontal="center" vertical="center" wrapText="1"/>
    </xf>
    <xf numFmtId="0" fontId="176" fillId="38" borderId="10" xfId="58" applyFont="1" applyFill="1" applyBorder="1" applyAlignment="1">
      <alignment horizontal="left" vertical="center" wrapText="1"/>
      <protection/>
    </xf>
    <xf numFmtId="0" fontId="177" fillId="38" borderId="10" xfId="0" applyFont="1" applyFill="1" applyBorder="1" applyAlignment="1">
      <alignment horizontal="center" vertical="center" wrapText="1"/>
    </xf>
    <xf numFmtId="0" fontId="166" fillId="38" borderId="0" xfId="0" applyFont="1" applyFill="1" applyBorder="1" applyAlignment="1">
      <alignment horizontal="center" vertical="center" wrapText="1"/>
    </xf>
    <xf numFmtId="214" fontId="178" fillId="38" borderId="0" xfId="0" applyNumberFormat="1" applyFont="1" applyFill="1" applyBorder="1" applyAlignment="1">
      <alignment horizontal="center" vertical="center" wrapText="1"/>
    </xf>
    <xf numFmtId="2" fontId="166" fillId="38" borderId="10" xfId="0" applyNumberFormat="1" applyFont="1" applyFill="1" applyBorder="1" applyAlignment="1">
      <alignment horizontal="center" vertical="center" wrapText="1"/>
    </xf>
    <xf numFmtId="214" fontId="166" fillId="38" borderId="10" xfId="0" applyNumberFormat="1" applyFont="1" applyFill="1" applyBorder="1" applyAlignment="1">
      <alignment horizontal="center" vertical="center" wrapText="1"/>
    </xf>
    <xf numFmtId="0" fontId="166" fillId="38" borderId="0" xfId="0" applyFont="1" applyFill="1" applyBorder="1" applyAlignment="1">
      <alignment horizontal="center" vertical="center" wrapText="1"/>
    </xf>
    <xf numFmtId="214" fontId="166" fillId="38" borderId="0" xfId="0" applyNumberFormat="1" applyFont="1" applyFill="1" applyBorder="1" applyAlignment="1">
      <alignment horizontal="center" vertical="center" wrapText="1"/>
    </xf>
    <xf numFmtId="0" fontId="179" fillId="38" borderId="15" xfId="0" applyFont="1" applyFill="1" applyBorder="1" applyAlignment="1">
      <alignment horizontal="right" wrapText="1"/>
    </xf>
    <xf numFmtId="0" fontId="166" fillId="38" borderId="0" xfId="0" applyFont="1" applyFill="1" applyAlignment="1">
      <alignment horizontal="center" vertical="center" wrapText="1"/>
    </xf>
    <xf numFmtId="0" fontId="42" fillId="38" borderId="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/>
    </xf>
    <xf numFmtId="190" fontId="0" fillId="38" borderId="10" xfId="0" applyNumberFormat="1" applyFill="1" applyBorder="1" applyAlignment="1">
      <alignment/>
    </xf>
    <xf numFmtId="0" fontId="42" fillId="38" borderId="16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166" fillId="38" borderId="10" xfId="0" applyFont="1" applyFill="1" applyBorder="1" applyAlignment="1">
      <alignment/>
    </xf>
    <xf numFmtId="0" fontId="72" fillId="0" borderId="0" xfId="58" applyFont="1" applyFill="1" applyBorder="1" applyAlignment="1">
      <alignment horizontal="center" vertical="center" wrapText="1"/>
      <protection/>
    </xf>
    <xf numFmtId="187" fontId="22" fillId="38" borderId="10" xfId="64" applyNumberFormat="1" applyFont="1" applyFill="1" applyBorder="1" applyAlignment="1">
      <alignment horizontal="center"/>
      <protection/>
    </xf>
    <xf numFmtId="0" fontId="42" fillId="38" borderId="0" xfId="0" applyFont="1" applyFill="1" applyAlignment="1">
      <alignment/>
    </xf>
    <xf numFmtId="2" fontId="102" fillId="38" borderId="10" xfId="0" applyNumberFormat="1" applyFont="1" applyFill="1" applyBorder="1" applyAlignment="1">
      <alignment horizontal="center" vertical="center" wrapText="1"/>
    </xf>
    <xf numFmtId="214" fontId="101" fillId="35" borderId="10" xfId="64" applyNumberFormat="1" applyFont="1" applyFill="1" applyBorder="1" applyAlignment="1">
      <alignment vertical="center" textRotation="90"/>
      <protection/>
    </xf>
    <xf numFmtId="0" fontId="76" fillId="0" borderId="10" xfId="0" applyFont="1" applyFill="1" applyBorder="1" applyAlignment="1">
      <alignment horizontal="center" vertical="center" wrapText="1"/>
    </xf>
    <xf numFmtId="216" fontId="75" fillId="0" borderId="10" xfId="0" applyNumberFormat="1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14" fontId="72" fillId="0" borderId="10" xfId="58" applyNumberFormat="1" applyFont="1" applyFill="1" applyBorder="1" applyAlignment="1">
      <alignment horizontal="center" vertical="center" wrapText="1"/>
      <protection/>
    </xf>
    <xf numFmtId="217" fontId="72" fillId="0" borderId="10" xfId="58" applyNumberFormat="1" applyFont="1" applyFill="1" applyBorder="1" applyAlignment="1">
      <alignment horizontal="center" vertical="center" wrapText="1"/>
      <protection/>
    </xf>
    <xf numFmtId="210" fontId="167" fillId="0" borderId="10" xfId="58" applyNumberFormat="1" applyFont="1" applyFill="1" applyBorder="1" applyAlignment="1">
      <alignment horizontal="center" vertical="center" wrapText="1"/>
      <protection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186" fontId="72" fillId="0" borderId="0" xfId="58" applyNumberFormat="1" applyFont="1" applyFill="1" applyBorder="1" applyAlignment="1">
      <alignment horizontal="center" vertical="center" wrapText="1"/>
      <protection/>
    </xf>
    <xf numFmtId="210" fontId="72" fillId="0" borderId="10" xfId="58" applyNumberFormat="1" applyFont="1" applyFill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horizontal="center" vertical="center" wrapText="1"/>
      <protection/>
    </xf>
    <xf numFmtId="0" fontId="72" fillId="0" borderId="16" xfId="58" applyFont="1" applyFill="1" applyBorder="1" applyAlignment="1">
      <alignment horizontal="center" vertical="center" wrapText="1"/>
      <protection/>
    </xf>
    <xf numFmtId="0" fontId="84" fillId="0" borderId="17" xfId="0" applyFont="1" applyFill="1" applyBorder="1" applyAlignment="1">
      <alignment horizontal="center" vertical="center" wrapText="1"/>
    </xf>
    <xf numFmtId="2" fontId="180" fillId="0" borderId="10" xfId="0" applyNumberFormat="1" applyFont="1" applyFill="1" applyBorder="1" applyAlignment="1">
      <alignment horizontal="center" vertical="center" wrapText="1"/>
    </xf>
    <xf numFmtId="214" fontId="84" fillId="0" borderId="17" xfId="0" applyNumberFormat="1" applyFont="1" applyFill="1" applyBorder="1" applyAlignment="1">
      <alignment horizontal="center" vertical="center" wrapText="1"/>
    </xf>
    <xf numFmtId="186" fontId="168" fillId="0" borderId="0" xfId="58" applyNumberFormat="1" applyFont="1" applyFill="1" applyBorder="1" applyAlignment="1">
      <alignment horizontal="center" vertical="center" wrapText="1"/>
      <protection/>
    </xf>
    <xf numFmtId="210" fontId="168" fillId="0" borderId="10" xfId="58" applyNumberFormat="1" applyFont="1" applyFill="1" applyBorder="1" applyAlignment="1">
      <alignment horizontal="center" vertical="center" wrapText="1"/>
      <protection/>
    </xf>
    <xf numFmtId="214" fontId="168" fillId="0" borderId="10" xfId="58" applyNumberFormat="1" applyFont="1" applyFill="1" applyBorder="1" applyAlignment="1">
      <alignment horizontal="center" vertical="center" wrapText="1"/>
      <protection/>
    </xf>
    <xf numFmtId="214" fontId="15" fillId="0" borderId="10" xfId="58" applyNumberFormat="1" applyFont="1" applyFill="1" applyBorder="1" applyAlignment="1">
      <alignment horizontal="center" vertical="center" wrapText="1"/>
      <protection/>
    </xf>
    <xf numFmtId="188" fontId="75" fillId="0" borderId="10" xfId="0" applyNumberFormat="1" applyFont="1" applyFill="1" applyBorder="1" applyAlignment="1">
      <alignment horizontal="center" vertical="center" wrapText="1"/>
    </xf>
    <xf numFmtId="1" fontId="104" fillId="0" borderId="10" xfId="58" applyNumberFormat="1" applyFont="1" applyFill="1" applyBorder="1" applyAlignment="1">
      <alignment horizontal="center" vertical="center"/>
      <protection/>
    </xf>
    <xf numFmtId="1" fontId="105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104" fillId="0" borderId="10" xfId="58" applyFont="1" applyFill="1" applyBorder="1" applyAlignment="1">
      <alignment horizontal="center" vertical="center"/>
      <protection/>
    </xf>
    <xf numFmtId="1" fontId="105" fillId="0" borderId="0" xfId="0" applyNumberFormat="1" applyFont="1" applyFill="1" applyAlignment="1">
      <alignment vertical="center"/>
    </xf>
    <xf numFmtId="0" fontId="105" fillId="0" borderId="0" xfId="0" applyFont="1" applyFill="1" applyAlignment="1">
      <alignment vertical="center"/>
    </xf>
    <xf numFmtId="2" fontId="102" fillId="0" borderId="10" xfId="0" applyNumberFormat="1" applyFont="1" applyFill="1" applyBorder="1" applyAlignment="1">
      <alignment horizontal="center" vertical="center" wrapText="1"/>
    </xf>
    <xf numFmtId="2" fontId="103" fillId="0" borderId="10" xfId="0" applyNumberFormat="1" applyFont="1" applyFill="1" applyBorder="1" applyAlignment="1">
      <alignment horizontal="center" vertical="center" wrapText="1"/>
    </xf>
    <xf numFmtId="216" fontId="76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8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8" applyFont="1" applyFill="1" applyAlignment="1">
      <alignment horizontal="right"/>
      <protection/>
    </xf>
    <xf numFmtId="0" fontId="40" fillId="0" borderId="0" xfId="58" applyFont="1" applyFill="1" applyAlignment="1">
      <alignment horizontal="center"/>
      <protection/>
    </xf>
    <xf numFmtId="0" fontId="97" fillId="0" borderId="0" xfId="58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59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8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75" fillId="0" borderId="18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167" fillId="0" borderId="14" xfId="58" applyFont="1" applyFill="1" applyBorder="1" applyAlignment="1">
      <alignment horizontal="center" vertical="center" wrapText="1"/>
      <protection/>
    </xf>
    <xf numFmtId="0" fontId="167" fillId="0" borderId="17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1" fontId="101" fillId="35" borderId="10" xfId="64" applyNumberFormat="1" applyFont="1" applyFill="1" applyBorder="1" applyAlignment="1">
      <alignment horizontal="center" vertical="center" textRotation="90"/>
      <protection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22" fillId="0" borderId="18" xfId="64" applyFont="1" applyBorder="1" applyAlignment="1">
      <alignment horizontal="center"/>
      <protection/>
    </xf>
    <xf numFmtId="0" fontId="22" fillId="0" borderId="16" xfId="64" applyFont="1" applyBorder="1" applyAlignment="1">
      <alignment horizontal="center"/>
      <protection/>
    </xf>
    <xf numFmtId="0" fontId="9" fillId="0" borderId="0" xfId="64" applyFont="1" applyAlignment="1">
      <alignment horizontal="right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8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49" fillId="0" borderId="19" xfId="64" applyFont="1" applyBorder="1" applyAlignment="1">
      <alignment horizontal="center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4" xfId="64" applyFont="1" applyFill="1" applyBorder="1" applyAlignment="1">
      <alignment horizontal="center" vertical="center" wrapText="1"/>
      <protection/>
    </xf>
    <xf numFmtId="0" fontId="17" fillId="0" borderId="17" xfId="64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center" vertical="center" wrapText="1"/>
      <protection/>
    </xf>
    <xf numFmtId="0" fontId="17" fillId="0" borderId="22" xfId="64" applyFont="1" applyBorder="1" applyAlignment="1">
      <alignment horizontal="center" vertical="center" wrapText="1"/>
      <protection/>
    </xf>
    <xf numFmtId="0" fontId="17" fillId="0" borderId="16" xfId="64" applyFont="1" applyBorder="1" applyAlignment="1">
      <alignment horizontal="center" vertical="center" wrapText="1"/>
      <protection/>
    </xf>
    <xf numFmtId="0" fontId="49" fillId="0" borderId="0" xfId="64" applyFont="1" applyBorder="1" applyAlignment="1">
      <alignment horizontal="center"/>
      <protection/>
    </xf>
    <xf numFmtId="0" fontId="49" fillId="0" borderId="0" xfId="64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92" fillId="0" borderId="0" xfId="0" applyFont="1" applyFill="1" applyAlignment="1">
      <alignment horizontal="right"/>
    </xf>
    <xf numFmtId="0" fontId="93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94" fillId="0" borderId="0" xfId="58" applyFont="1" applyFill="1" applyAlignment="1">
      <alignment horizontal="center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36" fillId="34" borderId="10" xfId="63" applyFont="1" applyFill="1" applyBorder="1" applyAlignment="1">
      <alignment horizontal="center" vertical="center" wrapText="1"/>
      <protection/>
    </xf>
    <xf numFmtId="0" fontId="36" fillId="34" borderId="10" xfId="63" applyFont="1" applyFill="1" applyBorder="1" applyAlignment="1">
      <alignment horizontal="center" vertical="center"/>
      <protection/>
    </xf>
    <xf numFmtId="0" fontId="36" fillId="33" borderId="10" xfId="6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29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20" fillId="0" borderId="0" xfId="63" applyFont="1" applyAlignment="1">
      <alignment horizontal="center" vertical="center" wrapText="1"/>
      <protection/>
    </xf>
    <xf numFmtId="0" fontId="35" fillId="35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36" fillId="36" borderId="18" xfId="63" applyFont="1" applyFill="1" applyBorder="1" applyAlignment="1">
      <alignment horizontal="center" vertical="center" wrapText="1"/>
      <protection/>
    </xf>
    <xf numFmtId="0" fontId="36" fillId="36" borderId="16" xfId="63" applyFont="1" applyFill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/>
      <protection/>
    </xf>
    <xf numFmtId="0" fontId="36" fillId="34" borderId="18" xfId="63" applyFont="1" applyFill="1" applyBorder="1" applyAlignment="1">
      <alignment horizontal="center" vertical="center" wrapText="1"/>
      <protection/>
    </xf>
    <xf numFmtId="0" fontId="36" fillId="34" borderId="22" xfId="63" applyFont="1" applyFill="1" applyBorder="1" applyAlignment="1">
      <alignment horizontal="center" vertical="center" wrapText="1"/>
      <protection/>
    </xf>
    <xf numFmtId="0" fontId="35" fillId="36" borderId="18" xfId="63" applyFont="1" applyFill="1" applyBorder="1" applyAlignment="1">
      <alignment horizontal="center" vertical="center" wrapText="1"/>
      <protection/>
    </xf>
    <xf numFmtId="0" fontId="35" fillId="36" borderId="16" xfId="63" applyFont="1" applyFill="1" applyBorder="1" applyAlignment="1">
      <alignment horizontal="center" vertical="center" wrapText="1"/>
      <protection/>
    </xf>
    <xf numFmtId="0" fontId="35" fillId="0" borderId="13" xfId="63" applyFont="1" applyBorder="1" applyAlignment="1">
      <alignment horizontal="center" vertical="center" wrapText="1"/>
      <protection/>
    </xf>
    <xf numFmtId="0" fontId="35" fillId="0" borderId="14" xfId="63" applyFont="1" applyBorder="1" applyAlignment="1">
      <alignment horizontal="center" vertical="center" wrapText="1"/>
      <protection/>
    </xf>
    <xf numFmtId="0" fontId="35" fillId="0" borderId="17" xfId="63" applyFont="1" applyBorder="1" applyAlignment="1">
      <alignment horizontal="center" vertical="center" wrapText="1"/>
      <protection/>
    </xf>
    <xf numFmtId="0" fontId="58" fillId="0" borderId="13" xfId="63" applyFont="1" applyBorder="1" applyAlignment="1">
      <alignment horizontal="center" vertical="center" wrapText="1"/>
      <protection/>
    </xf>
    <xf numFmtId="0" fontId="58" fillId="0" borderId="14" xfId="63" applyFont="1" applyBorder="1" applyAlignment="1">
      <alignment horizontal="center" vertical="center" wrapText="1"/>
      <protection/>
    </xf>
    <xf numFmtId="0" fontId="58" fillId="0" borderId="17" xfId="63" applyFont="1" applyBorder="1" applyAlignment="1">
      <alignment horizontal="center" vertical="center" wrapText="1"/>
      <protection/>
    </xf>
    <xf numFmtId="0" fontId="36" fillId="35" borderId="10" xfId="63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 vertical="center" wrapText="1"/>
    </xf>
    <xf numFmtId="17" fontId="114" fillId="0" borderId="19" xfId="0" applyNumberFormat="1" applyFont="1" applyFill="1" applyBorder="1" applyAlignment="1" quotePrefix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16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0" xfId="64" applyFont="1" applyBorder="1" applyAlignment="1">
      <alignment horizontal="center"/>
      <protection/>
    </xf>
    <xf numFmtId="0" fontId="21" fillId="0" borderId="18" xfId="64" applyFont="1" applyBorder="1" applyAlignment="1">
      <alignment horizontal="center" vertical="center" wrapText="1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17" fillId="0" borderId="10" xfId="64" applyFont="1" applyFill="1" applyBorder="1" applyAlignment="1">
      <alignment horizontal="center" vertical="center" wrapText="1"/>
      <protection/>
    </xf>
    <xf numFmtId="0" fontId="13" fillId="0" borderId="10" xfId="64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_June-11 Jalpaiguri" xfId="61"/>
    <cellStyle name="Normal 3_Mar' 09_NREGS-Jalpaiguri" xfId="62"/>
    <cellStyle name="Normal_APD-II_Mar' 09_NREGS-Jalpaiguri" xfId="63"/>
    <cellStyle name="Normal_April, 08_NREGS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6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Q31" sqref="Q31"/>
    </sheetView>
  </sheetViews>
  <sheetFormatPr defaultColWidth="9.140625" defaultRowHeight="15"/>
  <cols>
    <col min="1" max="1" width="6.28125" style="142" customWidth="1"/>
    <col min="2" max="2" width="26.28125" style="142" bestFit="1" customWidth="1"/>
    <col min="3" max="3" width="20.00390625" style="142" customWidth="1"/>
    <col min="4" max="7" width="17.28125" style="142" customWidth="1"/>
    <col min="8" max="8" width="16.28125" style="142" customWidth="1"/>
    <col min="9" max="9" width="18.421875" style="142" customWidth="1"/>
    <col min="10" max="10" width="18.140625" style="142" customWidth="1"/>
    <col min="11" max="11" width="16.140625" style="142" customWidth="1"/>
    <col min="12" max="12" width="18.57421875" style="142" customWidth="1"/>
    <col min="13" max="13" width="17.7109375" style="142" bestFit="1" customWidth="1"/>
    <col min="14" max="14" width="15.7109375" style="142" customWidth="1"/>
    <col min="15" max="15" width="18.7109375" style="142" customWidth="1"/>
    <col min="16" max="16" width="16.8515625" style="142" customWidth="1"/>
    <col min="17" max="17" width="20.7109375" style="142" customWidth="1"/>
    <col min="18" max="18" width="15.7109375" style="142" customWidth="1"/>
    <col min="19" max="19" width="15.57421875" style="142" customWidth="1"/>
    <col min="20" max="20" width="14.421875" style="142" customWidth="1"/>
    <col min="21" max="21" width="15.28125" style="142" customWidth="1"/>
    <col min="22" max="22" width="24.8515625" style="142" bestFit="1" customWidth="1"/>
    <col min="23" max="23" width="23.57421875" style="142" customWidth="1"/>
    <col min="24" max="24" width="16.28125" style="124" customWidth="1"/>
    <col min="25" max="25" width="27.421875" style="124" customWidth="1"/>
    <col min="26" max="26" width="10.57421875" style="124" bestFit="1" customWidth="1"/>
    <col min="27" max="27" width="23.57421875" style="124" bestFit="1" customWidth="1"/>
    <col min="28" max="31" width="9.140625" style="124" customWidth="1"/>
    <col min="32" max="35" width="23.57421875" style="124" bestFit="1" customWidth="1"/>
    <col min="36" max="16384" width="9.140625" style="124" customWidth="1"/>
  </cols>
  <sheetData>
    <row r="1" spans="1:23" s="103" customFormat="1" ht="12" customHeight="1">
      <c r="A1" s="117"/>
      <c r="B1" s="102"/>
      <c r="C1" s="102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63"/>
      <c r="Q1" s="363"/>
      <c r="R1" s="363"/>
      <c r="S1" s="363"/>
      <c r="T1" s="117"/>
      <c r="U1" s="102"/>
      <c r="V1" s="102"/>
      <c r="W1" s="102"/>
    </row>
    <row r="2" spans="1:23" s="103" customFormat="1" ht="31.5" customHeight="1">
      <c r="A2" s="364" t="s">
        <v>114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118"/>
      <c r="W2" s="118"/>
    </row>
    <row r="3" spans="1:23" s="103" customFormat="1" ht="22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355" t="s">
        <v>138</v>
      </c>
      <c r="T3" s="355"/>
      <c r="U3" s="102"/>
      <c r="V3" s="102"/>
      <c r="W3" s="102"/>
    </row>
    <row r="4" spans="1:23" s="103" customFormat="1" ht="24.75" customHeight="1">
      <c r="A4" s="365" t="s">
        <v>30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120"/>
      <c r="W4" s="120"/>
    </row>
    <row r="5" spans="1:23" s="103" customFormat="1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102"/>
      <c r="U5" s="102"/>
      <c r="V5" s="102"/>
      <c r="W5" s="102"/>
    </row>
    <row r="6" spans="1:23" ht="20.25" customHeight="1">
      <c r="A6" s="366" t="s">
        <v>150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123"/>
      <c r="W6" s="123"/>
    </row>
    <row r="7" spans="1:23" s="131" customFormat="1" ht="14.25" customHeight="1">
      <c r="A7" s="125"/>
      <c r="B7" s="126"/>
      <c r="C7" s="127"/>
      <c r="D7" s="127"/>
      <c r="E7" s="127"/>
      <c r="F7" s="127"/>
      <c r="G7" s="127"/>
      <c r="H7" s="128"/>
      <c r="I7" s="127"/>
      <c r="J7" s="127"/>
      <c r="K7" s="127"/>
      <c r="L7" s="129"/>
      <c r="M7" s="129"/>
      <c r="N7" s="129"/>
      <c r="O7" s="127"/>
      <c r="P7" s="129"/>
      <c r="Q7" s="127"/>
      <c r="R7" s="127"/>
      <c r="S7" s="127"/>
      <c r="T7" s="130"/>
      <c r="U7" s="126"/>
      <c r="W7" s="132"/>
    </row>
    <row r="8" spans="1:21" s="134" customFormat="1" ht="20.25">
      <c r="A8" s="358">
        <v>1</v>
      </c>
      <c r="B8" s="358">
        <v>2</v>
      </c>
      <c r="C8" s="133"/>
      <c r="D8" s="358">
        <v>3</v>
      </c>
      <c r="E8" s="358"/>
      <c r="F8" s="358"/>
      <c r="G8" s="358"/>
      <c r="H8" s="358">
        <v>4</v>
      </c>
      <c r="I8" s="358">
        <v>5</v>
      </c>
      <c r="J8" s="358">
        <v>6</v>
      </c>
      <c r="K8" s="358">
        <v>7</v>
      </c>
      <c r="L8" s="358">
        <v>8</v>
      </c>
      <c r="M8" s="358">
        <v>9</v>
      </c>
      <c r="N8" s="358"/>
      <c r="O8" s="358"/>
      <c r="P8" s="358"/>
      <c r="Q8" s="358"/>
      <c r="R8" s="133"/>
      <c r="S8" s="358">
        <v>10</v>
      </c>
      <c r="T8" s="358">
        <v>11</v>
      </c>
      <c r="U8" s="358">
        <v>12</v>
      </c>
    </row>
    <row r="9" spans="1:21" s="134" customFormat="1" ht="20.25">
      <c r="A9" s="358"/>
      <c r="B9" s="358"/>
      <c r="C9" s="133"/>
      <c r="D9" s="133" t="s">
        <v>16</v>
      </c>
      <c r="E9" s="133" t="s">
        <v>17</v>
      </c>
      <c r="F9" s="133" t="s">
        <v>18</v>
      </c>
      <c r="G9" s="133" t="s">
        <v>19</v>
      </c>
      <c r="H9" s="358"/>
      <c r="I9" s="358">
        <v>5</v>
      </c>
      <c r="J9" s="358">
        <v>6</v>
      </c>
      <c r="K9" s="358">
        <v>7</v>
      </c>
      <c r="L9" s="358">
        <v>8</v>
      </c>
      <c r="M9" s="133" t="s">
        <v>16</v>
      </c>
      <c r="N9" s="133" t="s">
        <v>17</v>
      </c>
      <c r="O9" s="133" t="s">
        <v>18</v>
      </c>
      <c r="P9" s="133" t="s">
        <v>19</v>
      </c>
      <c r="Q9" s="133" t="s">
        <v>20</v>
      </c>
      <c r="R9" s="133"/>
      <c r="S9" s="358"/>
      <c r="T9" s="358"/>
      <c r="U9" s="358"/>
    </row>
    <row r="10" spans="1:25" s="137" customFormat="1" ht="76.5" customHeight="1">
      <c r="A10" s="358" t="s">
        <v>0</v>
      </c>
      <c r="B10" s="361" t="s">
        <v>21</v>
      </c>
      <c r="C10" s="358" t="s">
        <v>124</v>
      </c>
      <c r="D10" s="369" t="s">
        <v>1</v>
      </c>
      <c r="E10" s="369"/>
      <c r="F10" s="369"/>
      <c r="G10" s="369"/>
      <c r="H10" s="358" t="s">
        <v>6</v>
      </c>
      <c r="I10" s="358" t="s">
        <v>7</v>
      </c>
      <c r="J10" s="358" t="s">
        <v>8</v>
      </c>
      <c r="K10" s="358" t="s">
        <v>9</v>
      </c>
      <c r="L10" s="358" t="s">
        <v>10</v>
      </c>
      <c r="M10" s="358" t="s">
        <v>11</v>
      </c>
      <c r="N10" s="358"/>
      <c r="O10" s="358"/>
      <c r="P10" s="358"/>
      <c r="Q10" s="358"/>
      <c r="R10" s="358"/>
      <c r="S10" s="358" t="s">
        <v>13</v>
      </c>
      <c r="T10" s="358" t="s">
        <v>14</v>
      </c>
      <c r="U10" s="358" t="s">
        <v>15</v>
      </c>
      <c r="V10" s="136"/>
      <c r="W10" s="136"/>
      <c r="Y10" s="137">
        <v>1.85</v>
      </c>
    </row>
    <row r="11" spans="1:23" s="137" customFormat="1" ht="170.25" customHeight="1">
      <c r="A11" s="358"/>
      <c r="B11" s="361"/>
      <c r="C11" s="358"/>
      <c r="D11" s="135" t="s">
        <v>2</v>
      </c>
      <c r="E11" s="135" t="s">
        <v>3</v>
      </c>
      <c r="F11" s="135" t="s">
        <v>4</v>
      </c>
      <c r="G11" s="135" t="s">
        <v>5</v>
      </c>
      <c r="H11" s="358"/>
      <c r="I11" s="358"/>
      <c r="J11" s="358"/>
      <c r="K11" s="358"/>
      <c r="L11" s="358"/>
      <c r="M11" s="133" t="s">
        <v>2</v>
      </c>
      <c r="N11" s="133" t="s">
        <v>3</v>
      </c>
      <c r="O11" s="133" t="s">
        <v>4</v>
      </c>
      <c r="P11" s="133" t="s">
        <v>5</v>
      </c>
      <c r="Q11" s="133" t="s">
        <v>12</v>
      </c>
      <c r="R11" s="133" t="s">
        <v>102</v>
      </c>
      <c r="S11" s="358"/>
      <c r="T11" s="358"/>
      <c r="U11" s="358"/>
      <c r="V11" s="368" t="s">
        <v>129</v>
      </c>
      <c r="W11" s="367" t="s">
        <v>115</v>
      </c>
    </row>
    <row r="12" spans="1:23" s="134" customFormat="1" ht="40.5" customHeight="1">
      <c r="A12" s="133">
        <v>1</v>
      </c>
      <c r="B12" s="133">
        <v>2</v>
      </c>
      <c r="C12" s="133">
        <v>3</v>
      </c>
      <c r="D12" s="133" t="s">
        <v>104</v>
      </c>
      <c r="E12" s="133" t="s">
        <v>105</v>
      </c>
      <c r="F12" s="133" t="s">
        <v>106</v>
      </c>
      <c r="G12" s="133" t="s">
        <v>107</v>
      </c>
      <c r="H12" s="133">
        <v>4</v>
      </c>
      <c r="I12" s="133">
        <v>5</v>
      </c>
      <c r="J12" s="133">
        <v>6</v>
      </c>
      <c r="K12" s="133">
        <v>7</v>
      </c>
      <c r="L12" s="133">
        <v>8</v>
      </c>
      <c r="M12" s="133" t="s">
        <v>108</v>
      </c>
      <c r="N12" s="133" t="s">
        <v>109</v>
      </c>
      <c r="O12" s="133" t="s">
        <v>110</v>
      </c>
      <c r="P12" s="133" t="s">
        <v>111</v>
      </c>
      <c r="Q12" s="133" t="s">
        <v>112</v>
      </c>
      <c r="R12" s="133" t="s">
        <v>103</v>
      </c>
      <c r="S12" s="133">
        <v>10</v>
      </c>
      <c r="T12" s="133">
        <v>11</v>
      </c>
      <c r="U12" s="133">
        <v>12</v>
      </c>
      <c r="V12" s="368"/>
      <c r="W12" s="367"/>
    </row>
    <row r="13" spans="1:26" s="140" customFormat="1" ht="47.25" customHeight="1">
      <c r="A13" s="97">
        <v>1</v>
      </c>
      <c r="B13" s="97" t="s">
        <v>22</v>
      </c>
      <c r="C13" s="97">
        <v>81308</v>
      </c>
      <c r="D13" s="97">
        <v>39729</v>
      </c>
      <c r="E13" s="97">
        <v>16111</v>
      </c>
      <c r="F13" s="97">
        <v>23803</v>
      </c>
      <c r="G13" s="97">
        <v>79643</v>
      </c>
      <c r="H13" s="97">
        <v>4690</v>
      </c>
      <c r="I13" s="97">
        <v>0</v>
      </c>
      <c r="J13" s="97">
        <v>985</v>
      </c>
      <c r="K13" s="321">
        <v>985</v>
      </c>
      <c r="L13" s="97">
        <v>20704</v>
      </c>
      <c r="M13" s="322">
        <v>0.04185</v>
      </c>
      <c r="N13" s="322">
        <v>0.00459</v>
      </c>
      <c r="O13" s="322">
        <v>0.04022</v>
      </c>
      <c r="P13" s="322">
        <v>0.08666</v>
      </c>
      <c r="Q13" s="352">
        <v>0.03558</v>
      </c>
      <c r="R13" s="352">
        <v>0</v>
      </c>
      <c r="S13" s="97">
        <v>0</v>
      </c>
      <c r="T13" s="97">
        <v>18</v>
      </c>
      <c r="U13" s="97">
        <v>13</v>
      </c>
      <c r="V13" s="98">
        <f aca="true" t="shared" si="0" ref="V13:V20">(Q13/P13)*100</f>
        <v>41.05700438495269</v>
      </c>
      <c r="W13" s="138">
        <f aca="true" t="shared" si="1" ref="W13:W20">(P13*100000)/J13</f>
        <v>8.797969543147207</v>
      </c>
      <c r="X13" s="139"/>
      <c r="Y13" s="139"/>
      <c r="Z13" s="139"/>
    </row>
    <row r="14" spans="1:26" s="140" customFormat="1" ht="47.25" customHeight="1">
      <c r="A14" s="97">
        <v>2</v>
      </c>
      <c r="B14" s="97" t="s">
        <v>23</v>
      </c>
      <c r="C14" s="97">
        <v>59222</v>
      </c>
      <c r="D14" s="97">
        <v>18574</v>
      </c>
      <c r="E14" s="97">
        <v>21679</v>
      </c>
      <c r="F14" s="97">
        <v>18969</v>
      </c>
      <c r="G14" s="97">
        <v>59222</v>
      </c>
      <c r="H14" s="97">
        <v>1774</v>
      </c>
      <c r="I14" s="97">
        <v>0</v>
      </c>
      <c r="J14" s="97">
        <v>1774</v>
      </c>
      <c r="K14" s="97">
        <v>1774</v>
      </c>
      <c r="L14" s="97">
        <v>22528</v>
      </c>
      <c r="M14" s="322">
        <v>0.00399</v>
      </c>
      <c r="N14" s="322">
        <v>0.02197</v>
      </c>
      <c r="O14" s="322">
        <v>0.0194</v>
      </c>
      <c r="P14" s="322">
        <v>0.04536</v>
      </c>
      <c r="Q14" s="352">
        <v>0.01458</v>
      </c>
      <c r="R14" s="352">
        <v>0</v>
      </c>
      <c r="S14" s="97">
        <v>0</v>
      </c>
      <c r="T14" s="97">
        <v>0</v>
      </c>
      <c r="U14" s="97">
        <v>0</v>
      </c>
      <c r="V14" s="98">
        <f t="shared" si="0"/>
        <v>32.142857142857146</v>
      </c>
      <c r="W14" s="138">
        <f t="shared" si="1"/>
        <v>2.556933483652762</v>
      </c>
      <c r="X14" s="139"/>
      <c r="Y14" s="139"/>
      <c r="Z14" s="139"/>
    </row>
    <row r="15" spans="1:26" s="140" customFormat="1" ht="47.25" customHeight="1">
      <c r="A15" s="97">
        <v>3</v>
      </c>
      <c r="B15" s="97" t="s">
        <v>24</v>
      </c>
      <c r="C15" s="97">
        <v>26002</v>
      </c>
      <c r="D15" s="97">
        <v>4908</v>
      </c>
      <c r="E15" s="97">
        <v>10878</v>
      </c>
      <c r="F15" s="97">
        <v>10216</v>
      </c>
      <c r="G15" s="97">
        <v>26002</v>
      </c>
      <c r="H15" s="97">
        <v>1111</v>
      </c>
      <c r="I15" s="97">
        <v>0</v>
      </c>
      <c r="J15" s="97">
        <v>1111</v>
      </c>
      <c r="K15" s="321">
        <v>18</v>
      </c>
      <c r="L15" s="97">
        <v>15682</v>
      </c>
      <c r="M15" s="322">
        <v>0.00213</v>
      </c>
      <c r="N15" s="322">
        <v>0.01763</v>
      </c>
      <c r="O15" s="322">
        <v>0.01445</v>
      </c>
      <c r="P15" s="322">
        <v>0.03421</v>
      </c>
      <c r="Q15" s="352">
        <v>0.02302</v>
      </c>
      <c r="R15" s="352">
        <v>0</v>
      </c>
      <c r="S15" s="97">
        <v>0</v>
      </c>
      <c r="T15" s="97">
        <v>0</v>
      </c>
      <c r="U15" s="97">
        <v>0</v>
      </c>
      <c r="V15" s="98">
        <f t="shared" si="0"/>
        <v>67.29026600409237</v>
      </c>
      <c r="W15" s="138">
        <f t="shared" si="1"/>
        <v>3.079207920792079</v>
      </c>
      <c r="X15" s="139"/>
      <c r="Y15" s="139"/>
      <c r="Z15" s="139"/>
    </row>
    <row r="16" spans="1:26" s="140" customFormat="1" ht="47.25" customHeight="1">
      <c r="A16" s="97">
        <v>4</v>
      </c>
      <c r="B16" s="97" t="s">
        <v>25</v>
      </c>
      <c r="C16" s="238">
        <v>72002</v>
      </c>
      <c r="D16" s="97">
        <v>41671</v>
      </c>
      <c r="E16" s="97">
        <v>759</v>
      </c>
      <c r="F16" s="97">
        <v>29650</v>
      </c>
      <c r="G16" s="97">
        <v>72082</v>
      </c>
      <c r="H16" s="97">
        <v>125</v>
      </c>
      <c r="I16" s="97">
        <v>0</v>
      </c>
      <c r="J16" s="97">
        <v>125</v>
      </c>
      <c r="K16" s="97">
        <v>0</v>
      </c>
      <c r="L16" s="97">
        <v>18710</v>
      </c>
      <c r="M16" s="322">
        <v>0.0029100000000000003</v>
      </c>
      <c r="N16" s="322">
        <v>0</v>
      </c>
      <c r="O16" s="322">
        <v>0</v>
      </c>
      <c r="P16" s="322">
        <v>0.0029100000000000003</v>
      </c>
      <c r="Q16" s="352">
        <v>0</v>
      </c>
      <c r="R16" s="352">
        <v>0</v>
      </c>
      <c r="S16" s="97">
        <v>0</v>
      </c>
      <c r="T16" s="97">
        <v>0</v>
      </c>
      <c r="U16" s="97">
        <v>0</v>
      </c>
      <c r="V16" s="98">
        <f t="shared" si="0"/>
        <v>0</v>
      </c>
      <c r="W16" s="138">
        <f t="shared" si="1"/>
        <v>2.328</v>
      </c>
      <c r="X16" s="139"/>
      <c r="Y16" s="139"/>
      <c r="Z16" s="139"/>
    </row>
    <row r="17" spans="1:26" s="140" customFormat="1" ht="47.25" customHeight="1">
      <c r="A17" s="97">
        <v>5</v>
      </c>
      <c r="B17" s="97" t="s">
        <v>26</v>
      </c>
      <c r="C17" s="97">
        <v>27439</v>
      </c>
      <c r="D17" s="97">
        <v>4201</v>
      </c>
      <c r="E17" s="97">
        <v>15582</v>
      </c>
      <c r="F17" s="97">
        <v>7600</v>
      </c>
      <c r="G17" s="97">
        <v>27383</v>
      </c>
      <c r="H17" s="97">
        <v>294</v>
      </c>
      <c r="I17" s="97">
        <v>0</v>
      </c>
      <c r="J17" s="97">
        <v>294</v>
      </c>
      <c r="K17" s="321">
        <v>294</v>
      </c>
      <c r="L17" s="97">
        <v>6249</v>
      </c>
      <c r="M17" s="322">
        <v>0.019719999999999998</v>
      </c>
      <c r="N17" s="322">
        <v>0.00987</v>
      </c>
      <c r="O17" s="322">
        <v>0.01128</v>
      </c>
      <c r="P17" s="322">
        <v>0.04087</v>
      </c>
      <c r="Q17" s="352">
        <v>0.01589</v>
      </c>
      <c r="R17" s="352">
        <v>0.00356</v>
      </c>
      <c r="S17" s="97">
        <v>0</v>
      </c>
      <c r="T17" s="97">
        <v>0</v>
      </c>
      <c r="U17" s="97">
        <v>0</v>
      </c>
      <c r="V17" s="98">
        <f t="shared" si="0"/>
        <v>38.87937362368486</v>
      </c>
      <c r="W17" s="138">
        <f t="shared" si="1"/>
        <v>13.901360544217686</v>
      </c>
      <c r="X17" s="139"/>
      <c r="Y17" s="139"/>
      <c r="Z17" s="139"/>
    </row>
    <row r="18" spans="1:26" s="140" customFormat="1" ht="51" customHeight="1">
      <c r="A18" s="97">
        <v>6</v>
      </c>
      <c r="B18" s="97" t="s">
        <v>27</v>
      </c>
      <c r="C18" s="97">
        <v>51904</v>
      </c>
      <c r="D18" s="97">
        <v>28046</v>
      </c>
      <c r="E18" s="97">
        <v>2207</v>
      </c>
      <c r="F18" s="97">
        <v>21573</v>
      </c>
      <c r="G18" s="97">
        <v>51694</v>
      </c>
      <c r="H18" s="97">
        <v>19</v>
      </c>
      <c r="I18" s="97">
        <v>0</v>
      </c>
      <c r="J18" s="97">
        <v>19</v>
      </c>
      <c r="K18" s="97">
        <v>0</v>
      </c>
      <c r="L18" s="97">
        <v>5708</v>
      </c>
      <c r="M18" s="322">
        <v>0.00068</v>
      </c>
      <c r="N18" s="322">
        <v>0.0004</v>
      </c>
      <c r="O18" s="322">
        <v>0.00092</v>
      </c>
      <c r="P18" s="322">
        <v>0.002</v>
      </c>
      <c r="Q18" s="352">
        <v>0.00068</v>
      </c>
      <c r="R18" s="352">
        <v>0</v>
      </c>
      <c r="S18" s="97">
        <v>0</v>
      </c>
      <c r="T18" s="97">
        <v>0</v>
      </c>
      <c r="U18" s="97">
        <v>0</v>
      </c>
      <c r="V18" s="98">
        <f t="shared" si="0"/>
        <v>34</v>
      </c>
      <c r="W18" s="138">
        <f t="shared" si="1"/>
        <v>10.526315789473685</v>
      </c>
      <c r="X18" s="139"/>
      <c r="Y18" s="139"/>
      <c r="Z18" s="139"/>
    </row>
    <row r="19" spans="1:35" s="323" customFormat="1" ht="53.25" customHeight="1">
      <c r="A19" s="97">
        <v>7</v>
      </c>
      <c r="B19" s="97" t="s">
        <v>28</v>
      </c>
      <c r="C19" s="97">
        <v>62056</v>
      </c>
      <c r="D19" s="97">
        <v>33976</v>
      </c>
      <c r="E19" s="97">
        <v>4063</v>
      </c>
      <c r="F19" s="97">
        <v>24017</v>
      </c>
      <c r="G19" s="97">
        <v>62056</v>
      </c>
      <c r="H19" s="97">
        <v>146</v>
      </c>
      <c r="I19" s="97">
        <v>0</v>
      </c>
      <c r="J19" s="97">
        <v>0</v>
      </c>
      <c r="K19" s="321">
        <v>0</v>
      </c>
      <c r="L19" s="97">
        <v>3617</v>
      </c>
      <c r="M19" s="322">
        <v>0.00312</v>
      </c>
      <c r="N19" s="322">
        <v>0.00098</v>
      </c>
      <c r="O19" s="322">
        <v>0.00028</v>
      </c>
      <c r="P19" s="322">
        <v>0.00438</v>
      </c>
      <c r="Q19" s="352">
        <v>0.00056</v>
      </c>
      <c r="R19" s="352">
        <v>0</v>
      </c>
      <c r="S19" s="97">
        <v>0</v>
      </c>
      <c r="T19" s="97">
        <v>7</v>
      </c>
      <c r="U19" s="97">
        <v>0</v>
      </c>
      <c r="V19" s="98">
        <f t="shared" si="0"/>
        <v>12.785388127853881</v>
      </c>
      <c r="W19" s="138" t="e">
        <f t="shared" si="1"/>
        <v>#DIV/0!</v>
      </c>
      <c r="X19" s="139"/>
      <c r="Y19" s="139"/>
      <c r="Z19" s="139"/>
      <c r="AA19" s="140"/>
      <c r="AB19" s="140"/>
      <c r="AC19" s="140"/>
      <c r="AF19" s="140"/>
      <c r="AG19" s="140"/>
      <c r="AH19" s="140"/>
      <c r="AI19" s="140"/>
    </row>
    <row r="20" spans="1:35" s="141" customFormat="1" ht="47.25" customHeight="1">
      <c r="A20" s="97"/>
      <c r="B20" s="97" t="s">
        <v>29</v>
      </c>
      <c r="C20" s="238">
        <f aca="true" t="shared" si="2" ref="C20:U20">SUM(C13:C19)</f>
        <v>379933</v>
      </c>
      <c r="D20" s="238">
        <f t="shared" si="2"/>
        <v>171105</v>
      </c>
      <c r="E20" s="97">
        <f t="shared" si="2"/>
        <v>71279</v>
      </c>
      <c r="F20" s="97">
        <f t="shared" si="2"/>
        <v>135828</v>
      </c>
      <c r="G20" s="97">
        <f t="shared" si="2"/>
        <v>378082</v>
      </c>
      <c r="H20" s="97">
        <f t="shared" si="2"/>
        <v>8159</v>
      </c>
      <c r="I20" s="97">
        <f t="shared" si="2"/>
        <v>0</v>
      </c>
      <c r="J20" s="97">
        <f t="shared" si="2"/>
        <v>4308</v>
      </c>
      <c r="K20" s="97">
        <f t="shared" si="2"/>
        <v>3071</v>
      </c>
      <c r="L20" s="97">
        <f t="shared" si="2"/>
        <v>93198</v>
      </c>
      <c r="M20" s="322">
        <f t="shared" si="2"/>
        <v>0.0744</v>
      </c>
      <c r="N20" s="322">
        <f t="shared" si="2"/>
        <v>0.055439999999999996</v>
      </c>
      <c r="O20" s="322">
        <f t="shared" si="2"/>
        <v>0.08655</v>
      </c>
      <c r="P20" s="322">
        <f t="shared" si="2"/>
        <v>0.21638999999999997</v>
      </c>
      <c r="Q20" s="322">
        <f t="shared" si="2"/>
        <v>0.09031</v>
      </c>
      <c r="R20" s="322">
        <f t="shared" si="2"/>
        <v>0.00356</v>
      </c>
      <c r="S20" s="97">
        <f t="shared" si="2"/>
        <v>0</v>
      </c>
      <c r="T20" s="97">
        <f t="shared" si="2"/>
        <v>25</v>
      </c>
      <c r="U20" s="97">
        <f t="shared" si="2"/>
        <v>13</v>
      </c>
      <c r="V20" s="98">
        <f t="shared" si="0"/>
        <v>41.73483062988124</v>
      </c>
      <c r="W20" s="138">
        <f t="shared" si="1"/>
        <v>5.022980501392757</v>
      </c>
      <c r="X20" s="139"/>
      <c r="Y20" s="139"/>
      <c r="Z20" s="139"/>
      <c r="AA20" s="140"/>
      <c r="AB20" s="140"/>
      <c r="AC20" s="140"/>
      <c r="AF20" s="140"/>
      <c r="AG20" s="140"/>
      <c r="AH20" s="140"/>
      <c r="AI20" s="140"/>
    </row>
    <row r="21" spans="1:16" s="141" customFormat="1" ht="36" customHeight="1">
      <c r="A21" s="140"/>
      <c r="B21" s="140"/>
      <c r="C21" s="239"/>
      <c r="N21" s="237"/>
      <c r="P21" s="237"/>
    </row>
    <row r="22" spans="1:21" s="141" customFormat="1" ht="51.75" customHeight="1">
      <c r="A22" s="140"/>
      <c r="C22" s="148"/>
      <c r="D22" s="148"/>
      <c r="E22" s="148"/>
      <c r="F22" s="148"/>
      <c r="G22" s="242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</row>
    <row r="23" spans="1:23" s="141" customFormat="1" ht="32.25" customHeight="1">
      <c r="A23" s="140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140"/>
      <c r="M23" s="139"/>
      <c r="N23" s="139"/>
      <c r="O23" s="140"/>
      <c r="P23" s="362" t="s">
        <v>157</v>
      </c>
      <c r="Q23" s="362"/>
      <c r="R23" s="362"/>
      <c r="S23" s="362"/>
      <c r="T23" s="362"/>
      <c r="U23" s="362"/>
      <c r="V23" s="139"/>
      <c r="W23" s="140"/>
    </row>
    <row r="24" spans="1:23" ht="26.25" customHeight="1">
      <c r="A24" s="124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9" t="s">
        <v>113</v>
      </c>
      <c r="Q24" s="359"/>
      <c r="R24" s="359"/>
      <c r="S24" s="359"/>
      <c r="T24" s="359"/>
      <c r="U24" s="359"/>
      <c r="V24" s="124"/>
      <c r="W24" s="124"/>
    </row>
    <row r="25" spans="2:21" ht="15.75" customHeight="1"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3" t="s">
        <v>101</v>
      </c>
      <c r="Q25" s="353"/>
      <c r="R25" s="353"/>
      <c r="S25" s="353"/>
      <c r="T25" s="353"/>
      <c r="U25" s="353"/>
    </row>
    <row r="26" spans="2:21" ht="24" customHeight="1"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4"/>
      <c r="Q26" s="354"/>
      <c r="R26" s="354"/>
      <c r="S26" s="354"/>
      <c r="T26" s="354"/>
      <c r="U26" s="354"/>
    </row>
    <row r="27" spans="2:21" ht="19.5" customHeight="1"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3"/>
      <c r="Q27" s="353"/>
      <c r="R27" s="353"/>
      <c r="S27" s="353"/>
      <c r="T27" s="353"/>
      <c r="U27" s="353"/>
    </row>
    <row r="28" spans="2:20" ht="21" customHeight="1"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R28" s="143"/>
      <c r="S28" s="126"/>
      <c r="T28" s="126"/>
    </row>
    <row r="29" spans="2:21" ht="33" customHeight="1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3" s="130" customFormat="1" ht="46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45"/>
      <c r="S30" s="145"/>
      <c r="T30" s="145"/>
      <c r="U30" s="145"/>
      <c r="V30" s="145"/>
      <c r="W30" s="145"/>
    </row>
    <row r="31" ht="99.75" customHeight="1">
      <c r="F31" s="147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3:U23"/>
    <mergeCell ref="T8:T9"/>
    <mergeCell ref="U8:U9"/>
    <mergeCell ref="P24:U24"/>
    <mergeCell ref="M8:Q8"/>
    <mergeCell ref="K8:K9"/>
    <mergeCell ref="C10:C11"/>
    <mergeCell ref="H10:H11"/>
    <mergeCell ref="J8:J9"/>
    <mergeCell ref="I8:I9"/>
    <mergeCell ref="B23:K23"/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3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17.8515625" style="0" customWidth="1"/>
  </cols>
  <sheetData>
    <row r="2" spans="1:16" ht="15" customHeight="1">
      <c r="A2" s="435" t="s">
        <v>70</v>
      </c>
      <c r="B2" s="438" t="s">
        <v>96</v>
      </c>
      <c r="C2" s="427" t="s">
        <v>71</v>
      </c>
      <c r="D2" s="428"/>
      <c r="E2" s="441" t="s">
        <v>72</v>
      </c>
      <c r="F2" s="441"/>
      <c r="G2" s="441"/>
      <c r="H2" s="441"/>
      <c r="I2" s="441"/>
      <c r="J2" s="441"/>
      <c r="K2" s="441"/>
      <c r="L2" s="441"/>
      <c r="M2" s="425" t="s">
        <v>73</v>
      </c>
      <c r="N2" s="425"/>
      <c r="O2" s="425" t="s">
        <v>74</v>
      </c>
      <c r="P2" s="425"/>
    </row>
    <row r="3" spans="1:16" ht="15" customHeight="1">
      <c r="A3" s="436"/>
      <c r="B3" s="439"/>
      <c r="C3" s="433" t="s">
        <v>75</v>
      </c>
      <c r="D3" s="434"/>
      <c r="E3" s="424" t="s">
        <v>76</v>
      </c>
      <c r="F3" s="424"/>
      <c r="G3" s="424" t="s">
        <v>77</v>
      </c>
      <c r="H3" s="424"/>
      <c r="I3" s="424" t="s">
        <v>78</v>
      </c>
      <c r="J3" s="424"/>
      <c r="K3" s="424" t="s">
        <v>79</v>
      </c>
      <c r="L3" s="424"/>
      <c r="M3" s="425"/>
      <c r="N3" s="425"/>
      <c r="O3" s="425"/>
      <c r="P3" s="425"/>
    </row>
    <row r="4" spans="1:16" ht="27">
      <c r="A4" s="437"/>
      <c r="B4" s="440"/>
      <c r="C4" s="63" t="s">
        <v>82</v>
      </c>
      <c r="D4" s="63" t="s">
        <v>83</v>
      </c>
      <c r="E4" s="64" t="s">
        <v>82</v>
      </c>
      <c r="F4" s="64" t="s">
        <v>83</v>
      </c>
      <c r="G4" s="64" t="s">
        <v>82</v>
      </c>
      <c r="H4" s="64" t="s">
        <v>83</v>
      </c>
      <c r="I4" s="64" t="s">
        <v>82</v>
      </c>
      <c r="J4" s="64" t="s">
        <v>83</v>
      </c>
      <c r="K4" s="64" t="s">
        <v>82</v>
      </c>
      <c r="L4" s="64" t="s">
        <v>83</v>
      </c>
      <c r="M4" s="34" t="s">
        <v>82</v>
      </c>
      <c r="N4" s="34" t="s">
        <v>83</v>
      </c>
      <c r="O4" s="34" t="s">
        <v>82</v>
      </c>
      <c r="P4" s="34" t="s">
        <v>83</v>
      </c>
    </row>
    <row r="5" spans="1:16" ht="15">
      <c r="A5" s="37">
        <v>1</v>
      </c>
      <c r="B5" s="37">
        <v>2</v>
      </c>
      <c r="C5" s="37">
        <v>3</v>
      </c>
      <c r="D5" s="37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23</v>
      </c>
      <c r="N5" s="65">
        <v>24</v>
      </c>
      <c r="O5" s="65">
        <v>25</v>
      </c>
      <c r="P5" s="65">
        <v>26</v>
      </c>
    </row>
    <row r="6" spans="1:16" s="267" customFormat="1" ht="18.75">
      <c r="A6" s="284">
        <v>1</v>
      </c>
      <c r="B6" s="281" t="s">
        <v>22</v>
      </c>
      <c r="C6" s="288">
        <v>0</v>
      </c>
      <c r="D6" s="288">
        <v>15</v>
      </c>
      <c r="E6" s="288">
        <v>0</v>
      </c>
      <c r="F6" s="288">
        <v>1</v>
      </c>
      <c r="G6" s="288">
        <v>0</v>
      </c>
      <c r="H6" s="288">
        <v>2</v>
      </c>
      <c r="I6" s="288">
        <v>0</v>
      </c>
      <c r="J6" s="288">
        <v>1</v>
      </c>
      <c r="K6" s="288">
        <v>0</v>
      </c>
      <c r="L6" s="288">
        <v>1</v>
      </c>
      <c r="M6" s="288">
        <v>0</v>
      </c>
      <c r="N6" s="288">
        <v>291</v>
      </c>
      <c r="O6" s="288">
        <v>17</v>
      </c>
      <c r="P6" s="288">
        <v>17</v>
      </c>
    </row>
    <row r="7" spans="1:16" s="267" customFormat="1" ht="18.75">
      <c r="A7" s="282">
        <v>2</v>
      </c>
      <c r="B7" s="281" t="s">
        <v>23</v>
      </c>
      <c r="C7" s="279">
        <v>0</v>
      </c>
      <c r="D7" s="279">
        <v>21</v>
      </c>
      <c r="E7" s="279">
        <v>0</v>
      </c>
      <c r="F7" s="279">
        <v>1</v>
      </c>
      <c r="G7" s="279">
        <v>0</v>
      </c>
      <c r="H7" s="279">
        <v>2</v>
      </c>
      <c r="I7" s="279">
        <v>0</v>
      </c>
      <c r="J7" s="279">
        <v>1</v>
      </c>
      <c r="K7" s="279">
        <v>0</v>
      </c>
      <c r="L7" s="279">
        <v>1</v>
      </c>
      <c r="M7" s="279">
        <v>0</v>
      </c>
      <c r="N7" s="279">
        <v>196</v>
      </c>
      <c r="O7" s="279">
        <v>0</v>
      </c>
      <c r="P7" s="279">
        <v>0</v>
      </c>
    </row>
    <row r="8" spans="1:16" s="267" customFormat="1" ht="18.75">
      <c r="A8" s="284">
        <v>3</v>
      </c>
      <c r="B8" s="281" t="s">
        <v>24</v>
      </c>
      <c r="C8" s="279">
        <v>0</v>
      </c>
      <c r="D8" s="279">
        <v>8</v>
      </c>
      <c r="E8" s="279">
        <v>0</v>
      </c>
      <c r="F8" s="279">
        <v>0</v>
      </c>
      <c r="G8" s="279">
        <v>0</v>
      </c>
      <c r="H8" s="279">
        <v>2</v>
      </c>
      <c r="I8" s="279">
        <v>0</v>
      </c>
      <c r="J8" s="279">
        <v>1</v>
      </c>
      <c r="K8" s="279">
        <v>0</v>
      </c>
      <c r="L8" s="279">
        <v>1</v>
      </c>
      <c r="M8" s="279">
        <v>0</v>
      </c>
      <c r="N8" s="279">
        <v>0</v>
      </c>
      <c r="O8" s="279">
        <v>0</v>
      </c>
      <c r="P8" s="279">
        <v>0</v>
      </c>
    </row>
    <row r="9" spans="1:16" s="267" customFormat="1" ht="18.75">
      <c r="A9" s="282">
        <v>4</v>
      </c>
      <c r="B9" s="281" t="s">
        <v>25</v>
      </c>
      <c r="C9" s="279">
        <v>0</v>
      </c>
      <c r="D9" s="279">
        <v>23</v>
      </c>
      <c r="E9" s="279">
        <v>0</v>
      </c>
      <c r="F9" s="279">
        <v>0</v>
      </c>
      <c r="G9" s="279" t="s">
        <v>148</v>
      </c>
      <c r="H9" s="279">
        <v>2</v>
      </c>
      <c r="I9" s="279">
        <v>0</v>
      </c>
      <c r="J9" s="279">
        <v>1</v>
      </c>
      <c r="K9" s="279">
        <v>0</v>
      </c>
      <c r="L9" s="279">
        <v>1</v>
      </c>
      <c r="M9" s="279">
        <v>0</v>
      </c>
      <c r="N9" s="279">
        <v>0</v>
      </c>
      <c r="O9" s="279">
        <v>0</v>
      </c>
      <c r="P9" s="279">
        <v>0</v>
      </c>
    </row>
    <row r="10" spans="1:16" s="267" customFormat="1" ht="18.75">
      <c r="A10" s="284">
        <v>5</v>
      </c>
      <c r="B10" s="281" t="s">
        <v>26</v>
      </c>
      <c r="C10" s="279">
        <v>0</v>
      </c>
      <c r="D10" s="279">
        <v>10</v>
      </c>
      <c r="E10" s="279">
        <v>0</v>
      </c>
      <c r="F10" s="279">
        <v>0</v>
      </c>
      <c r="G10" s="279">
        <v>0</v>
      </c>
      <c r="H10" s="279">
        <v>1</v>
      </c>
      <c r="I10" s="279">
        <v>0</v>
      </c>
      <c r="J10" s="279">
        <v>1</v>
      </c>
      <c r="K10" s="279">
        <v>0</v>
      </c>
      <c r="L10" s="279">
        <v>1</v>
      </c>
      <c r="M10" s="279">
        <v>91</v>
      </c>
      <c r="N10" s="279">
        <v>0</v>
      </c>
      <c r="O10" s="279">
        <v>0</v>
      </c>
      <c r="P10" s="279">
        <v>0</v>
      </c>
    </row>
    <row r="11" spans="1:16" s="267" customFormat="1" ht="18.75">
      <c r="A11" s="282">
        <v>6</v>
      </c>
      <c r="B11" s="281" t="s">
        <v>27</v>
      </c>
      <c r="C11" s="279">
        <v>2</v>
      </c>
      <c r="D11" s="279">
        <v>10</v>
      </c>
      <c r="E11" s="279">
        <v>0</v>
      </c>
      <c r="F11" s="279">
        <v>1</v>
      </c>
      <c r="G11" s="279">
        <v>0</v>
      </c>
      <c r="H11" s="279">
        <v>2</v>
      </c>
      <c r="I11" s="279">
        <v>0</v>
      </c>
      <c r="J11" s="279">
        <v>1</v>
      </c>
      <c r="K11" s="279">
        <v>0</v>
      </c>
      <c r="L11" s="279">
        <v>0</v>
      </c>
      <c r="M11" s="279">
        <v>0</v>
      </c>
      <c r="N11" s="279">
        <v>222</v>
      </c>
      <c r="O11" s="279">
        <v>0</v>
      </c>
      <c r="P11" s="279">
        <v>3460</v>
      </c>
    </row>
    <row r="12" spans="1:16" s="267" customFormat="1" ht="18.75">
      <c r="A12" s="284">
        <v>7</v>
      </c>
      <c r="B12" s="281" t="s">
        <v>28</v>
      </c>
      <c r="C12" s="279">
        <v>0</v>
      </c>
      <c r="D12" s="279">
        <v>13</v>
      </c>
      <c r="E12" s="279">
        <v>0</v>
      </c>
      <c r="F12" s="279">
        <v>0</v>
      </c>
      <c r="G12" s="279">
        <v>0</v>
      </c>
      <c r="H12" s="279">
        <v>2</v>
      </c>
      <c r="I12" s="279">
        <v>0</v>
      </c>
      <c r="J12" s="279">
        <v>1</v>
      </c>
      <c r="K12" s="279">
        <v>0</v>
      </c>
      <c r="L12" s="279">
        <v>1</v>
      </c>
      <c r="M12" s="279">
        <v>0</v>
      </c>
      <c r="N12" s="279">
        <v>231</v>
      </c>
      <c r="O12" s="279">
        <v>0</v>
      </c>
      <c r="P12" s="279">
        <v>0</v>
      </c>
    </row>
    <row r="13" spans="1:16" ht="15">
      <c r="A13" s="249"/>
      <c r="B13" s="249" t="s">
        <v>5</v>
      </c>
      <c r="C13" s="250">
        <f>SUM(C6:C12)</f>
        <v>2</v>
      </c>
      <c r="D13" s="250">
        <f aca="true" t="shared" si="0" ref="D13:P13">SUM(D6:D12)</f>
        <v>100</v>
      </c>
      <c r="E13" s="250">
        <f t="shared" si="0"/>
        <v>0</v>
      </c>
      <c r="F13" s="250">
        <f t="shared" si="0"/>
        <v>3</v>
      </c>
      <c r="G13" s="250">
        <f t="shared" si="0"/>
        <v>0</v>
      </c>
      <c r="H13" s="250">
        <f t="shared" si="0"/>
        <v>13</v>
      </c>
      <c r="I13" s="250">
        <f t="shared" si="0"/>
        <v>0</v>
      </c>
      <c r="J13" s="250">
        <f t="shared" si="0"/>
        <v>7</v>
      </c>
      <c r="K13" s="250">
        <f t="shared" si="0"/>
        <v>0</v>
      </c>
      <c r="L13" s="250">
        <f t="shared" si="0"/>
        <v>6</v>
      </c>
      <c r="M13" s="250">
        <f t="shared" si="0"/>
        <v>91</v>
      </c>
      <c r="N13" s="250">
        <f t="shared" si="0"/>
        <v>940</v>
      </c>
      <c r="O13" s="250">
        <f t="shared" si="0"/>
        <v>17</v>
      </c>
      <c r="P13" s="250">
        <f t="shared" si="0"/>
        <v>3477</v>
      </c>
    </row>
  </sheetData>
  <sheetProtection/>
  <mergeCells count="11">
    <mergeCell ref="O2:P3"/>
    <mergeCell ref="C3:D3"/>
    <mergeCell ref="E3:F3"/>
    <mergeCell ref="G3:H3"/>
    <mergeCell ref="I3:J3"/>
    <mergeCell ref="K3:L3"/>
    <mergeCell ref="A2:A4"/>
    <mergeCell ref="B2:B4"/>
    <mergeCell ref="C2:D2"/>
    <mergeCell ref="E2:L2"/>
    <mergeCell ref="M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O30" sqref="O30"/>
    </sheetView>
  </sheetViews>
  <sheetFormatPr defaultColWidth="9.140625" defaultRowHeight="15"/>
  <cols>
    <col min="1" max="1" width="5.57421875" style="162" bestFit="1" customWidth="1"/>
    <col min="2" max="2" width="21.7109375" style="212" bestFit="1" customWidth="1"/>
    <col min="3" max="3" width="20.421875" style="166" bestFit="1" customWidth="1"/>
    <col min="4" max="4" width="8.7109375" style="166" customWidth="1"/>
    <col min="5" max="5" width="8.00390625" style="166" customWidth="1"/>
    <col min="6" max="6" width="20.00390625" style="166" customWidth="1"/>
    <col min="7" max="7" width="13.7109375" style="166" bestFit="1" customWidth="1"/>
    <col min="8" max="8" width="12.140625" style="166" customWidth="1"/>
    <col min="9" max="9" width="16.140625" style="166" customWidth="1"/>
    <col min="10" max="10" width="18.28125" style="166" customWidth="1"/>
    <col min="11" max="11" width="16.8515625" style="166" customWidth="1"/>
    <col min="12" max="12" width="17.57421875" style="166" customWidth="1"/>
    <col min="13" max="13" width="19.140625" style="166" bestFit="1" customWidth="1"/>
    <col min="14" max="14" width="14.8515625" style="166" bestFit="1" customWidth="1"/>
    <col min="15" max="15" width="22.00390625" style="166" bestFit="1" customWidth="1"/>
    <col min="16" max="16" width="17.421875" style="166" bestFit="1" customWidth="1"/>
    <col min="17" max="17" width="16.421875" style="166" customWidth="1"/>
    <col min="18" max="18" width="0.85546875" style="162" hidden="1" customWidth="1"/>
    <col min="19" max="19" width="2.7109375" style="163" customWidth="1"/>
    <col min="20" max="23" width="13.28125" style="163" customWidth="1"/>
    <col min="24" max="24" width="11.421875" style="162" bestFit="1" customWidth="1"/>
    <col min="25" max="26" width="12.140625" style="162" customWidth="1"/>
    <col min="27" max="27" width="15.140625" style="162" customWidth="1"/>
    <col min="28" max="28" width="17.8515625" style="162" customWidth="1"/>
    <col min="29" max="29" width="9.140625" style="163" customWidth="1"/>
    <col min="30" max="30" width="40.421875" style="163" customWidth="1"/>
    <col min="31" max="32" width="9.140625" style="163" customWidth="1"/>
    <col min="33" max="33" width="9.8515625" style="163" bestFit="1" customWidth="1"/>
    <col min="34" max="178" width="9.140625" style="163" customWidth="1"/>
    <col min="179" max="16384" width="9.140625" style="162" customWidth="1"/>
  </cols>
  <sheetData>
    <row r="1" spans="1:17" ht="31.5" customHeight="1">
      <c r="A1" s="370" t="s">
        <v>114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ht="8.25" customHeight="1">
      <c r="A2" s="164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Q2" s="165"/>
    </row>
    <row r="3" spans="1:24" ht="17.25" customHeight="1">
      <c r="A3" s="371" t="s">
        <v>30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X3" s="167"/>
    </row>
    <row r="4" spans="1:17" ht="20.25" customHeight="1">
      <c r="A4" s="372" t="s">
        <v>151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</row>
    <row r="5" spans="1:178" s="169" customFormat="1" ht="22.5" customHeight="1">
      <c r="A5" s="168"/>
      <c r="C5" s="170"/>
      <c r="D5" s="170"/>
      <c r="E5" s="170"/>
      <c r="F5" s="170"/>
      <c r="G5" s="170"/>
      <c r="H5" s="170"/>
      <c r="I5" s="170"/>
      <c r="J5" s="170"/>
      <c r="K5" s="170"/>
      <c r="O5" s="199"/>
      <c r="P5" s="198"/>
      <c r="Q5" s="171"/>
      <c r="R5" s="172"/>
      <c r="S5" s="173"/>
      <c r="T5" s="173">
        <f>SUM(L11:P11)</f>
        <v>136.71999999999997</v>
      </c>
      <c r="U5" s="173"/>
      <c r="V5" s="173"/>
      <c r="W5" s="173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</row>
    <row r="6" spans="1:178" s="104" customFormat="1" ht="88.5" customHeight="1">
      <c r="A6" s="373" t="s">
        <v>0</v>
      </c>
      <c r="B6" s="373" t="s">
        <v>32</v>
      </c>
      <c r="C6" s="373" t="s">
        <v>149</v>
      </c>
      <c r="D6" s="373" t="s">
        <v>33</v>
      </c>
      <c r="E6" s="373"/>
      <c r="F6" s="373" t="s">
        <v>94</v>
      </c>
      <c r="G6" s="373"/>
      <c r="H6" s="373" t="s">
        <v>34</v>
      </c>
      <c r="I6" s="374" t="s">
        <v>137</v>
      </c>
      <c r="J6" s="373" t="s">
        <v>134</v>
      </c>
      <c r="K6" s="373" t="s">
        <v>42</v>
      </c>
      <c r="L6" s="373" t="s">
        <v>125</v>
      </c>
      <c r="M6" s="373"/>
      <c r="N6" s="373"/>
      <c r="O6" s="373"/>
      <c r="P6" s="373"/>
      <c r="Q6" s="373"/>
      <c r="S6" s="105"/>
      <c r="T6" s="213" t="e">
        <f>#REF!-#REF!-#REF!</f>
        <v>#REF!</v>
      </c>
      <c r="U6" s="105"/>
      <c r="V6" s="105"/>
      <c r="W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</row>
    <row r="7" spans="1:178" s="104" customFormat="1" ht="30.75" customHeight="1">
      <c r="A7" s="373"/>
      <c r="B7" s="373"/>
      <c r="C7" s="373"/>
      <c r="D7" s="377" t="s">
        <v>35</v>
      </c>
      <c r="E7" s="377" t="s">
        <v>36</v>
      </c>
      <c r="F7" s="378" t="s">
        <v>35</v>
      </c>
      <c r="G7" s="378" t="s">
        <v>36</v>
      </c>
      <c r="H7" s="373"/>
      <c r="I7" s="374"/>
      <c r="J7" s="373"/>
      <c r="K7" s="373"/>
      <c r="L7" s="373" t="s">
        <v>37</v>
      </c>
      <c r="M7" s="373" t="s">
        <v>38</v>
      </c>
      <c r="N7" s="373" t="s">
        <v>39</v>
      </c>
      <c r="O7" s="373" t="s">
        <v>43</v>
      </c>
      <c r="P7" s="373"/>
      <c r="Q7" s="383" t="s">
        <v>135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</row>
    <row r="8" spans="1:178" s="104" customFormat="1" ht="25.5" customHeight="1">
      <c r="A8" s="373"/>
      <c r="B8" s="373"/>
      <c r="C8" s="373"/>
      <c r="D8" s="377"/>
      <c r="E8" s="377"/>
      <c r="F8" s="378"/>
      <c r="G8" s="378"/>
      <c r="H8" s="373"/>
      <c r="I8" s="374"/>
      <c r="J8" s="373"/>
      <c r="K8" s="373"/>
      <c r="L8" s="373"/>
      <c r="M8" s="373"/>
      <c r="N8" s="373"/>
      <c r="O8" s="247" t="s">
        <v>44</v>
      </c>
      <c r="P8" s="247" t="s">
        <v>45</v>
      </c>
      <c r="Q8" s="383"/>
      <c r="R8" s="105"/>
      <c r="S8" s="105"/>
      <c r="T8" s="105">
        <v>4.32</v>
      </c>
      <c r="U8" s="105"/>
      <c r="V8" s="105"/>
      <c r="W8" s="105"/>
      <c r="X8" s="105"/>
      <c r="Y8" s="105" t="s">
        <v>127</v>
      </c>
      <c r="Z8" s="105"/>
      <c r="AA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</row>
    <row r="9" spans="1:178" s="169" customFormat="1" ht="18" customHeight="1">
      <c r="A9" s="106"/>
      <c r="B9" s="107">
        <v>1</v>
      </c>
      <c r="C9" s="100">
        <v>2</v>
      </c>
      <c r="D9" s="100">
        <v>3</v>
      </c>
      <c r="E9" s="100">
        <v>4</v>
      </c>
      <c r="F9" s="100">
        <v>5</v>
      </c>
      <c r="G9" s="100">
        <v>6</v>
      </c>
      <c r="H9" s="100">
        <v>7</v>
      </c>
      <c r="I9" s="100">
        <v>8</v>
      </c>
      <c r="J9" s="100">
        <v>9</v>
      </c>
      <c r="K9" s="100">
        <v>10</v>
      </c>
      <c r="L9" s="100">
        <v>11</v>
      </c>
      <c r="M9" s="100">
        <v>12</v>
      </c>
      <c r="N9" s="100">
        <v>13</v>
      </c>
      <c r="O9" s="100">
        <v>14</v>
      </c>
      <c r="P9" s="100">
        <v>15</v>
      </c>
      <c r="Q9" s="100">
        <v>16</v>
      </c>
      <c r="R9" s="105"/>
      <c r="S9" s="105"/>
      <c r="T9" s="105"/>
      <c r="U9" s="105"/>
      <c r="V9" s="105"/>
      <c r="W9" s="105"/>
      <c r="X9" s="252"/>
      <c r="Y9" s="105"/>
      <c r="Z9" s="105"/>
      <c r="AA9" s="105" t="s">
        <v>126</v>
      </c>
      <c r="AB9" s="169" t="s">
        <v>133</v>
      </c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</row>
    <row r="10" spans="1:31" s="177" customFormat="1" ht="30.75" customHeight="1">
      <c r="A10" s="108">
        <v>1</v>
      </c>
      <c r="B10" s="108" t="s">
        <v>22</v>
      </c>
      <c r="C10" s="324">
        <v>0</v>
      </c>
      <c r="D10" s="108"/>
      <c r="E10" s="108"/>
      <c r="F10" s="324">
        <v>0</v>
      </c>
      <c r="G10" s="381"/>
      <c r="H10" s="325">
        <v>0</v>
      </c>
      <c r="I10" s="326">
        <v>347.05</v>
      </c>
      <c r="J10" s="99">
        <f aca="true" t="shared" si="0" ref="J10:J16">SUM(C10,F10,H10,I10)</f>
        <v>347.05</v>
      </c>
      <c r="K10" s="99">
        <v>0</v>
      </c>
      <c r="L10" s="99">
        <v>357.15000000000003</v>
      </c>
      <c r="M10" s="99">
        <v>0</v>
      </c>
      <c r="N10" s="99">
        <v>0</v>
      </c>
      <c r="O10" s="99">
        <v>0</v>
      </c>
      <c r="P10" s="99">
        <v>0</v>
      </c>
      <c r="Q10" s="99">
        <v>357.15000000000003</v>
      </c>
      <c r="R10" s="176"/>
      <c r="S10" s="176"/>
      <c r="T10" s="176">
        <f aca="true" t="shared" si="1" ref="T10:T16">Q10*100/10987</f>
        <v>3.2506598707563485</v>
      </c>
      <c r="U10" s="176" t="e">
        <f>T10*#REF!</f>
        <v>#REF!</v>
      </c>
      <c r="V10" s="176" t="e">
        <f aca="true" t="shared" si="2" ref="V10:V16">L10+U10</f>
        <v>#REF!</v>
      </c>
      <c r="W10" s="176">
        <v>946.3318055174382</v>
      </c>
      <c r="X10" s="327">
        <v>16</v>
      </c>
      <c r="Y10" s="214">
        <f aca="true" t="shared" si="3" ref="Y10:Y17">Q10/X10</f>
        <v>22.321875000000002</v>
      </c>
      <c r="Z10" s="214">
        <f aca="true" t="shared" si="4" ref="Z10:Z17">Q10/11</f>
        <v>32.46818181818182</v>
      </c>
      <c r="AA10" s="214">
        <f aca="true" t="shared" si="5" ref="AA10:AA17">(L10/Q10)*100</f>
        <v>100</v>
      </c>
      <c r="AB10" s="175">
        <f>L10/'Part-I'!P13</f>
        <v>4121.278559889222</v>
      </c>
      <c r="AD10" s="177" t="s">
        <v>22</v>
      </c>
      <c r="AE10" s="177">
        <v>831.20444</v>
      </c>
    </row>
    <row r="11" spans="1:31" s="177" customFormat="1" ht="30.75" customHeight="1">
      <c r="A11" s="108">
        <v>2</v>
      </c>
      <c r="B11" s="108" t="s">
        <v>23</v>
      </c>
      <c r="C11" s="324">
        <v>0</v>
      </c>
      <c r="D11" s="108"/>
      <c r="E11" s="108"/>
      <c r="F11" s="324">
        <v>0</v>
      </c>
      <c r="G11" s="381"/>
      <c r="H11" s="325">
        <v>0</v>
      </c>
      <c r="I11" s="325">
        <v>136.88</v>
      </c>
      <c r="J11" s="99">
        <f t="shared" si="0"/>
        <v>136.88</v>
      </c>
      <c r="K11" s="99">
        <v>0</v>
      </c>
      <c r="L11" s="99">
        <v>132.80999999999997</v>
      </c>
      <c r="M11" s="99">
        <v>3.91</v>
      </c>
      <c r="N11" s="99">
        <v>0</v>
      </c>
      <c r="O11" s="99">
        <v>0</v>
      </c>
      <c r="P11" s="99">
        <v>0</v>
      </c>
      <c r="Q11" s="99">
        <v>136.72</v>
      </c>
      <c r="R11" s="176"/>
      <c r="S11" s="176"/>
      <c r="T11" s="176">
        <f t="shared" si="1"/>
        <v>1.2443797214890324</v>
      </c>
      <c r="U11" s="176" t="e">
        <f>T11*#REF!</f>
        <v>#REF!</v>
      </c>
      <c r="V11" s="176" t="e">
        <f t="shared" si="2"/>
        <v>#REF!</v>
      </c>
      <c r="W11" s="176">
        <v>394.9048928760487</v>
      </c>
      <c r="X11" s="327">
        <v>12</v>
      </c>
      <c r="Y11" s="214">
        <f t="shared" si="3"/>
        <v>11.393333333333333</v>
      </c>
      <c r="Z11" s="214">
        <f t="shared" si="4"/>
        <v>12.42909090909091</v>
      </c>
      <c r="AA11" s="214">
        <f t="shared" si="5"/>
        <v>97.14014043300175</v>
      </c>
      <c r="AB11" s="175">
        <f>L11/'Part-I'!P14</f>
        <v>2927.9100529100524</v>
      </c>
      <c r="AD11" s="177" t="s">
        <v>136</v>
      </c>
      <c r="AE11" s="177">
        <v>402.7251</v>
      </c>
    </row>
    <row r="12" spans="1:31" s="177" customFormat="1" ht="30.75" customHeight="1">
      <c r="A12" s="108">
        <v>3</v>
      </c>
      <c r="B12" s="328" t="s">
        <v>24</v>
      </c>
      <c r="C12" s="324">
        <v>0.00049</v>
      </c>
      <c r="D12" s="328"/>
      <c r="E12" s="328"/>
      <c r="F12" s="329">
        <v>0</v>
      </c>
      <c r="G12" s="381"/>
      <c r="H12" s="325">
        <v>0</v>
      </c>
      <c r="I12" s="325">
        <v>157.7</v>
      </c>
      <c r="J12" s="99">
        <f t="shared" si="0"/>
        <v>157.70049</v>
      </c>
      <c r="K12" s="330">
        <v>0</v>
      </c>
      <c r="L12" s="331">
        <v>157.70403</v>
      </c>
      <c r="M12" s="331">
        <v>0</v>
      </c>
      <c r="N12" s="331">
        <v>0</v>
      </c>
      <c r="O12" s="331">
        <v>0</v>
      </c>
      <c r="P12" s="331">
        <v>0</v>
      </c>
      <c r="Q12" s="99">
        <v>157.70403</v>
      </c>
      <c r="R12" s="176"/>
      <c r="S12" s="176"/>
      <c r="T12" s="176">
        <f t="shared" si="1"/>
        <v>1.4353693455902428</v>
      </c>
      <c r="U12" s="176" t="e">
        <f>T12*#REF!</f>
        <v>#REF!</v>
      </c>
      <c r="V12" s="176" t="e">
        <f t="shared" si="2"/>
        <v>#REF!</v>
      </c>
      <c r="W12" s="176">
        <v>329.2062499634278</v>
      </c>
      <c r="X12" s="327">
        <v>5</v>
      </c>
      <c r="Y12" s="214">
        <f t="shared" si="3"/>
        <v>31.540805999999996</v>
      </c>
      <c r="Z12" s="214">
        <f t="shared" si="4"/>
        <v>14.33673</v>
      </c>
      <c r="AA12" s="214">
        <f t="shared" si="5"/>
        <v>100</v>
      </c>
      <c r="AB12" s="175" t="e">
        <f>#REF!/'Part-I'!P15</f>
        <v>#REF!</v>
      </c>
      <c r="AD12" s="177" t="s">
        <v>24</v>
      </c>
      <c r="AE12" s="177">
        <v>230.73651</v>
      </c>
    </row>
    <row r="13" spans="1:179" s="334" customFormat="1" ht="30.75" customHeight="1">
      <c r="A13" s="108">
        <v>4</v>
      </c>
      <c r="B13" s="108" t="s">
        <v>25</v>
      </c>
      <c r="C13" s="324">
        <v>1.77683</v>
      </c>
      <c r="D13" s="108"/>
      <c r="E13" s="108"/>
      <c r="F13" s="324">
        <v>0</v>
      </c>
      <c r="G13" s="381"/>
      <c r="H13" s="325">
        <v>0</v>
      </c>
      <c r="I13" s="325">
        <v>150.73</v>
      </c>
      <c r="J13" s="99">
        <f t="shared" si="0"/>
        <v>152.50682999999998</v>
      </c>
      <c r="K13" s="99">
        <v>0</v>
      </c>
      <c r="L13" s="99">
        <v>153.06162</v>
      </c>
      <c r="M13" s="99">
        <v>0.48364</v>
      </c>
      <c r="N13" s="99">
        <v>0</v>
      </c>
      <c r="O13" s="99">
        <v>0</v>
      </c>
      <c r="P13" s="99">
        <v>0</v>
      </c>
      <c r="Q13" s="99">
        <v>153.54526</v>
      </c>
      <c r="R13" s="332"/>
      <c r="S13" s="332"/>
      <c r="T13" s="176">
        <f t="shared" si="1"/>
        <v>1.3975176117229455</v>
      </c>
      <c r="U13" s="176">
        <f>T13*T11</f>
        <v>1.7390425764518167</v>
      </c>
      <c r="V13" s="176">
        <f t="shared" si="2"/>
        <v>154.80066257645183</v>
      </c>
      <c r="W13" s="176">
        <v>421.40043101378836</v>
      </c>
      <c r="X13" s="333">
        <v>16</v>
      </c>
      <c r="Y13" s="325">
        <f t="shared" si="3"/>
        <v>9.59657875</v>
      </c>
      <c r="Z13" s="325">
        <f t="shared" si="4"/>
        <v>13.958660000000002</v>
      </c>
      <c r="AA13" s="214">
        <f t="shared" si="5"/>
        <v>99.6850179549665</v>
      </c>
      <c r="AB13" s="334">
        <f>L13/'Part-I'!P16</f>
        <v>52598.49484536082</v>
      </c>
      <c r="AC13" s="316"/>
      <c r="AD13" s="316" t="s">
        <v>25</v>
      </c>
      <c r="AE13" s="316">
        <v>677.9344</v>
      </c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  <c r="DX13" s="316"/>
      <c r="DY13" s="316"/>
      <c r="DZ13" s="316"/>
      <c r="EA13" s="316"/>
      <c r="EB13" s="316"/>
      <c r="EC13" s="316"/>
      <c r="ED13" s="316"/>
      <c r="EE13" s="316"/>
      <c r="EF13" s="316"/>
      <c r="EG13" s="316"/>
      <c r="EH13" s="316"/>
      <c r="EI13" s="316"/>
      <c r="EJ13" s="316"/>
      <c r="EK13" s="316"/>
      <c r="EL13" s="316"/>
      <c r="EM13" s="316"/>
      <c r="EN13" s="316"/>
      <c r="EO13" s="316"/>
      <c r="EP13" s="316"/>
      <c r="EQ13" s="316"/>
      <c r="ER13" s="316"/>
      <c r="ES13" s="316"/>
      <c r="ET13" s="316"/>
      <c r="EU13" s="316"/>
      <c r="EV13" s="316"/>
      <c r="EW13" s="316"/>
      <c r="EX13" s="316"/>
      <c r="EY13" s="316"/>
      <c r="EZ13" s="316"/>
      <c r="FA13" s="316"/>
      <c r="FB13" s="316"/>
      <c r="FC13" s="316"/>
      <c r="FD13" s="316"/>
      <c r="FE13" s="316"/>
      <c r="FF13" s="316"/>
      <c r="FG13" s="316"/>
      <c r="FH13" s="316"/>
      <c r="FI13" s="316"/>
      <c r="FJ13" s="316"/>
      <c r="FK13" s="316"/>
      <c r="FL13" s="316"/>
      <c r="FM13" s="316"/>
      <c r="FN13" s="316"/>
      <c r="FO13" s="316"/>
      <c r="FP13" s="316"/>
      <c r="FQ13" s="316"/>
      <c r="FR13" s="316"/>
      <c r="FS13" s="316"/>
      <c r="FT13" s="316"/>
      <c r="FU13" s="316"/>
      <c r="FV13" s="316"/>
      <c r="FW13" s="335"/>
    </row>
    <row r="14" spans="1:31" s="179" customFormat="1" ht="30.75" customHeight="1">
      <c r="A14" s="108">
        <v>5</v>
      </c>
      <c r="B14" s="336" t="s">
        <v>26</v>
      </c>
      <c r="C14" s="324">
        <v>0.2562687</v>
      </c>
      <c r="D14" s="336"/>
      <c r="E14" s="336"/>
      <c r="F14" s="337">
        <v>0</v>
      </c>
      <c r="G14" s="381"/>
      <c r="H14" s="325">
        <v>0</v>
      </c>
      <c r="I14" s="325">
        <v>121.03</v>
      </c>
      <c r="J14" s="99">
        <f t="shared" si="0"/>
        <v>121.28626870000001</v>
      </c>
      <c r="K14" s="338">
        <v>0</v>
      </c>
      <c r="L14" s="331">
        <v>118.36253</v>
      </c>
      <c r="M14" s="331">
        <v>2.555765</v>
      </c>
      <c r="N14" s="331">
        <v>0</v>
      </c>
      <c r="O14" s="331">
        <v>0</v>
      </c>
      <c r="P14" s="331">
        <v>0.1347</v>
      </c>
      <c r="Q14" s="99">
        <v>121.05299499999998</v>
      </c>
      <c r="R14" s="339"/>
      <c r="S14" s="176"/>
      <c r="T14" s="176">
        <f t="shared" si="1"/>
        <v>1.1017838809502136</v>
      </c>
      <c r="U14" s="176">
        <f>T14*T12</f>
        <v>1.581466808181386</v>
      </c>
      <c r="V14" s="176">
        <f t="shared" si="2"/>
        <v>119.9439968081814</v>
      </c>
      <c r="W14" s="176">
        <v>284.0693844620202</v>
      </c>
      <c r="X14" s="340">
        <v>5</v>
      </c>
      <c r="Y14" s="214">
        <f t="shared" si="3"/>
        <v>24.210598999999995</v>
      </c>
      <c r="Z14" s="341">
        <f t="shared" si="4"/>
        <v>11.004817727272725</v>
      </c>
      <c r="AA14" s="214">
        <f t="shared" si="5"/>
        <v>97.7774486290075</v>
      </c>
      <c r="AB14" s="175" t="e">
        <f>#REF!/'Part-I'!P17</f>
        <v>#REF!</v>
      </c>
      <c r="AD14" s="179" t="s">
        <v>26</v>
      </c>
      <c r="AE14" s="179">
        <v>243.09251</v>
      </c>
    </row>
    <row r="15" spans="1:31" s="177" customFormat="1" ht="30.75" customHeight="1">
      <c r="A15" s="108">
        <v>6</v>
      </c>
      <c r="B15" s="108" t="s">
        <v>27</v>
      </c>
      <c r="C15" s="324">
        <v>0.05671</v>
      </c>
      <c r="D15" s="108"/>
      <c r="E15" s="108"/>
      <c r="F15" s="324">
        <v>0</v>
      </c>
      <c r="G15" s="381"/>
      <c r="H15" s="325">
        <v>0</v>
      </c>
      <c r="I15" s="325">
        <v>68.44</v>
      </c>
      <c r="J15" s="99">
        <f t="shared" si="0"/>
        <v>68.49671</v>
      </c>
      <c r="K15" s="99">
        <v>0</v>
      </c>
      <c r="L15" s="99">
        <v>63.629999999999995</v>
      </c>
      <c r="M15" s="99">
        <v>1.03</v>
      </c>
      <c r="N15" s="99">
        <v>0</v>
      </c>
      <c r="O15" s="99">
        <v>0</v>
      </c>
      <c r="P15" s="342">
        <v>3.58</v>
      </c>
      <c r="Q15" s="99">
        <v>68.24</v>
      </c>
      <c r="R15" s="176">
        <v>51.19127999999999</v>
      </c>
      <c r="S15" s="176"/>
      <c r="T15" s="176">
        <f t="shared" si="1"/>
        <v>0.6210976608719395</v>
      </c>
      <c r="U15" s="176">
        <f>T15*T13</f>
        <v>0.8679949196684609</v>
      </c>
      <c r="V15" s="176">
        <f t="shared" si="2"/>
        <v>64.49799491966846</v>
      </c>
      <c r="W15" s="176">
        <v>217.44448577735142</v>
      </c>
      <c r="X15" s="327">
        <v>12</v>
      </c>
      <c r="Y15" s="214">
        <f t="shared" si="3"/>
        <v>5.6866666666666665</v>
      </c>
      <c r="Z15" s="214">
        <f t="shared" si="4"/>
        <v>6.203636363636363</v>
      </c>
      <c r="AA15" s="214">
        <f t="shared" si="5"/>
        <v>93.24443141852286</v>
      </c>
      <c r="AB15" s="175">
        <f>L15/'Part-I'!P18</f>
        <v>31814.999999999996</v>
      </c>
      <c r="AD15" s="177" t="s">
        <v>27</v>
      </c>
      <c r="AE15" s="177">
        <v>282.2</v>
      </c>
    </row>
    <row r="16" spans="1:31" s="177" customFormat="1" ht="30.75" customHeight="1">
      <c r="A16" s="108">
        <v>7</v>
      </c>
      <c r="B16" s="108" t="s">
        <v>28</v>
      </c>
      <c r="C16" s="324">
        <v>0</v>
      </c>
      <c r="D16" s="108"/>
      <c r="E16" s="108"/>
      <c r="F16" s="324">
        <v>0</v>
      </c>
      <c r="G16" s="382"/>
      <c r="H16" s="325">
        <v>0</v>
      </c>
      <c r="I16" s="325">
        <v>99.85</v>
      </c>
      <c r="J16" s="99">
        <f t="shared" si="0"/>
        <v>99.85</v>
      </c>
      <c r="K16" s="99">
        <v>0</v>
      </c>
      <c r="L16" s="99">
        <v>91.59684</v>
      </c>
      <c r="M16" s="99">
        <v>6.97728</v>
      </c>
      <c r="N16" s="99">
        <v>0</v>
      </c>
      <c r="O16" s="99">
        <v>1.07</v>
      </c>
      <c r="P16" s="342">
        <v>0</v>
      </c>
      <c r="Q16" s="99">
        <v>98.57413070000001</v>
      </c>
      <c r="R16" s="176"/>
      <c r="S16" s="176"/>
      <c r="T16" s="176">
        <f t="shared" si="1"/>
        <v>0.8971887749158096</v>
      </c>
      <c r="U16" s="176">
        <f>T16*T14</f>
        <v>0.9885081303717084</v>
      </c>
      <c r="V16" s="176">
        <f t="shared" si="2"/>
        <v>92.58534813037171</v>
      </c>
      <c r="W16" s="176">
        <v>551.7063168440602</v>
      </c>
      <c r="X16" s="327">
        <v>14</v>
      </c>
      <c r="Y16" s="214">
        <f t="shared" si="3"/>
        <v>7.041009335714286</v>
      </c>
      <c r="Z16" s="214">
        <f t="shared" si="4"/>
        <v>8.96128460909091</v>
      </c>
      <c r="AA16" s="214">
        <f t="shared" si="5"/>
        <v>92.92178317936714</v>
      </c>
      <c r="AB16" s="175">
        <f>L16/'Part-I'!P19</f>
        <v>20912.520547945205</v>
      </c>
      <c r="AD16" s="177" t="s">
        <v>28</v>
      </c>
      <c r="AE16" s="177">
        <v>641.19701</v>
      </c>
    </row>
    <row r="17" spans="1:28" s="182" customFormat="1" ht="30.75" customHeight="1">
      <c r="A17" s="97"/>
      <c r="B17" s="97" t="s">
        <v>5</v>
      </c>
      <c r="C17" s="240">
        <f aca="true" t="shared" si="6" ref="C17:P17">SUM(C10:C16)</f>
        <v>2.0902987</v>
      </c>
      <c r="D17" s="240">
        <f t="shared" si="6"/>
        <v>0</v>
      </c>
      <c r="E17" s="240">
        <f t="shared" si="6"/>
        <v>0</v>
      </c>
      <c r="F17" s="240">
        <f t="shared" si="6"/>
        <v>0</v>
      </c>
      <c r="G17" s="240">
        <f t="shared" si="6"/>
        <v>0</v>
      </c>
      <c r="H17" s="240">
        <f t="shared" si="6"/>
        <v>0</v>
      </c>
      <c r="I17" s="343">
        <f t="shared" si="6"/>
        <v>1081.6799999999998</v>
      </c>
      <c r="J17" s="240">
        <f t="shared" si="6"/>
        <v>1083.7702987</v>
      </c>
      <c r="K17" s="240">
        <f t="shared" si="6"/>
        <v>0</v>
      </c>
      <c r="L17" s="240">
        <f t="shared" si="6"/>
        <v>1074.31502</v>
      </c>
      <c r="M17" s="240">
        <f t="shared" si="6"/>
        <v>14.956685</v>
      </c>
      <c r="N17" s="240">
        <f t="shared" si="6"/>
        <v>0</v>
      </c>
      <c r="O17" s="240">
        <f t="shared" si="6"/>
        <v>1.07</v>
      </c>
      <c r="P17" s="240">
        <f t="shared" si="6"/>
        <v>3.7147</v>
      </c>
      <c r="Q17" s="99">
        <f>SUM(L17:P17)</f>
        <v>1094.056405</v>
      </c>
      <c r="R17" s="180"/>
      <c r="S17" s="176"/>
      <c r="T17" s="176">
        <f>J18-Q18</f>
        <v>10.02</v>
      </c>
      <c r="U17" s="176"/>
      <c r="V17" s="176"/>
      <c r="W17" s="176"/>
      <c r="X17" s="181">
        <f>SUM(X10:X16)</f>
        <v>80</v>
      </c>
      <c r="Y17" s="214">
        <f t="shared" si="3"/>
        <v>13.6757050625</v>
      </c>
      <c r="Z17" s="253">
        <f t="shared" si="4"/>
        <v>99.45967318181819</v>
      </c>
      <c r="AA17" s="214">
        <f t="shared" si="5"/>
        <v>98.19557886505861</v>
      </c>
      <c r="AB17" s="186"/>
    </row>
    <row r="18" spans="1:28" s="177" customFormat="1" ht="30.75" customHeight="1">
      <c r="A18" s="108">
        <v>1</v>
      </c>
      <c r="B18" s="108" t="s">
        <v>40</v>
      </c>
      <c r="C18" s="99">
        <v>0</v>
      </c>
      <c r="D18" s="99"/>
      <c r="E18" s="99"/>
      <c r="F18" s="99">
        <v>0</v>
      </c>
      <c r="G18" s="258"/>
      <c r="H18" s="99"/>
      <c r="I18" s="99">
        <v>10.02</v>
      </c>
      <c r="J18" s="99">
        <f>I18</f>
        <v>10.02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f>SUM(L18:P18)</f>
        <v>0</v>
      </c>
      <c r="T18" s="178">
        <f>Q17-P17-O17</f>
        <v>1089.271705</v>
      </c>
      <c r="X18" s="214">
        <f>Q21-P21-O21</f>
        <v>1089.2717049999999</v>
      </c>
      <c r="Y18" s="175"/>
      <c r="Z18" s="175">
        <f>Q17/146</f>
        <v>7.4935370205479455</v>
      </c>
      <c r="AA18" s="175"/>
      <c r="AB18" s="175"/>
    </row>
    <row r="19" spans="1:28" s="177" customFormat="1" ht="30.75" customHeight="1">
      <c r="A19" s="108">
        <v>2</v>
      </c>
      <c r="B19" s="108" t="s">
        <v>93</v>
      </c>
      <c r="C19" s="99">
        <v>8.45</v>
      </c>
      <c r="D19" s="99"/>
      <c r="E19" s="99"/>
      <c r="F19" s="99">
        <v>0</v>
      </c>
      <c r="G19" s="99">
        <v>0</v>
      </c>
      <c r="H19" s="99">
        <v>0</v>
      </c>
      <c r="I19" s="99">
        <v>34.6</v>
      </c>
      <c r="J19" s="99">
        <f>C19+I19</f>
        <v>43.05</v>
      </c>
      <c r="K19" s="99"/>
      <c r="L19" s="99"/>
      <c r="M19" s="99"/>
      <c r="N19" s="99"/>
      <c r="O19" s="99">
        <v>34.6</v>
      </c>
      <c r="P19" s="99">
        <v>0</v>
      </c>
      <c r="Q19" s="99">
        <v>17.9</v>
      </c>
      <c r="V19" s="176"/>
      <c r="X19" s="175"/>
      <c r="Y19" s="175"/>
      <c r="Z19" s="175"/>
      <c r="AA19" s="175"/>
      <c r="AB19" s="175"/>
    </row>
    <row r="20" spans="1:28" s="179" customFormat="1" ht="30.75" customHeight="1">
      <c r="A20" s="108"/>
      <c r="B20" s="108" t="s">
        <v>5</v>
      </c>
      <c r="C20" s="99"/>
      <c r="D20" s="99"/>
      <c r="E20" s="99"/>
      <c r="F20" s="99"/>
      <c r="G20" s="99"/>
      <c r="H20" s="99"/>
      <c r="I20" s="99"/>
      <c r="J20" s="99">
        <f>SUM(J18:J19)</f>
        <v>53.06999999999999</v>
      </c>
      <c r="K20" s="99"/>
      <c r="L20" s="99">
        <f>SUM(L18:L19)</f>
        <v>0</v>
      </c>
      <c r="M20" s="99">
        <f>SUM(M18:M19)</f>
        <v>0</v>
      </c>
      <c r="N20" s="99">
        <f>SUM(N18:N19)</f>
        <v>0</v>
      </c>
      <c r="O20" s="99">
        <f>SUM(O18:O19)</f>
        <v>34.6</v>
      </c>
      <c r="P20" s="99">
        <f>SUM(P18:P19)</f>
        <v>0</v>
      </c>
      <c r="Q20" s="99">
        <f>SUM(L20:P20)</f>
        <v>34.6</v>
      </c>
      <c r="S20" s="183"/>
      <c r="T20" s="183"/>
      <c r="U20" s="183"/>
      <c r="V20" s="183"/>
      <c r="W20" s="183"/>
      <c r="X20" s="184"/>
      <c r="Y20" s="184"/>
      <c r="Z20" s="184"/>
      <c r="AA20" s="184"/>
      <c r="AB20" s="184"/>
    </row>
    <row r="21" spans="1:28" s="182" customFormat="1" ht="30.75" customHeight="1">
      <c r="A21" s="379" t="s">
        <v>41</v>
      </c>
      <c r="B21" s="380"/>
      <c r="C21" s="240">
        <f>C17+C18+C19</f>
        <v>10.5402987</v>
      </c>
      <c r="D21" s="97">
        <f>D17+D20</f>
        <v>0</v>
      </c>
      <c r="E21" s="97">
        <f>E20</f>
        <v>0</v>
      </c>
      <c r="F21" s="98">
        <f>F20</f>
        <v>0</v>
      </c>
      <c r="G21" s="98">
        <v>0</v>
      </c>
      <c r="H21" s="98">
        <f>H17+H19</f>
        <v>0</v>
      </c>
      <c r="I21" s="98">
        <f>I17+I18+I19</f>
        <v>1126.2999999999997</v>
      </c>
      <c r="J21" s="98">
        <f>J17+J18+J19</f>
        <v>1136.8402987</v>
      </c>
      <c r="K21" s="98">
        <f>K17</f>
        <v>0</v>
      </c>
      <c r="L21" s="98">
        <f aca="true" t="shared" si="7" ref="L21:Q21">L17+L20</f>
        <v>1074.31502</v>
      </c>
      <c r="M21" s="98">
        <f t="shared" si="7"/>
        <v>14.956685</v>
      </c>
      <c r="N21" s="98">
        <f t="shared" si="7"/>
        <v>0</v>
      </c>
      <c r="O21" s="98">
        <f t="shared" si="7"/>
        <v>35.67</v>
      </c>
      <c r="P21" s="98">
        <f t="shared" si="7"/>
        <v>3.7147</v>
      </c>
      <c r="Q21" s="98">
        <f t="shared" si="7"/>
        <v>1128.656405</v>
      </c>
      <c r="T21" s="185"/>
      <c r="X21" s="186"/>
      <c r="Y21" s="186"/>
      <c r="Z21" s="186"/>
      <c r="AA21" s="186"/>
      <c r="AB21" s="186"/>
    </row>
    <row r="22" spans="1:178" s="189" customFormat="1" ht="68.25" customHeight="1">
      <c r="A22" s="187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188"/>
      <c r="M22" s="190"/>
      <c r="O22" s="190"/>
      <c r="P22" s="190"/>
      <c r="Q22" s="191"/>
      <c r="S22" s="192"/>
      <c r="T22" s="193"/>
      <c r="U22" s="192"/>
      <c r="V22" s="192"/>
      <c r="W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</row>
    <row r="23" spans="1:178" s="169" customFormat="1" ht="18.75">
      <c r="A23" s="187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194"/>
      <c r="M23" s="194"/>
      <c r="N23" s="375" t="s">
        <v>157</v>
      </c>
      <c r="O23" s="375"/>
      <c r="P23" s="375"/>
      <c r="Q23" s="195"/>
      <c r="R23" s="196"/>
      <c r="S23" s="196"/>
      <c r="T23" s="197"/>
      <c r="U23" s="196"/>
      <c r="V23" s="196"/>
      <c r="W23" s="196"/>
      <c r="X23" s="198"/>
      <c r="Z23" s="199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</row>
    <row r="24" spans="2:178" s="169" customFormat="1" ht="11.25" customHeight="1"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200"/>
      <c r="M24" s="170"/>
      <c r="N24" s="104"/>
      <c r="O24" s="201" t="s">
        <v>113</v>
      </c>
      <c r="P24" s="104"/>
      <c r="Q24" s="109"/>
      <c r="R24" s="174"/>
      <c r="S24" s="174"/>
      <c r="T24" s="202"/>
      <c r="U24" s="174"/>
      <c r="V24" s="174"/>
      <c r="W24" s="174"/>
      <c r="X24" s="174"/>
      <c r="Y24" s="174"/>
      <c r="Z24" s="174"/>
      <c r="AA24" s="202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</row>
    <row r="25" spans="2:178" s="169" customFormat="1" ht="12.75" customHeight="1"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200"/>
      <c r="M25" s="170"/>
      <c r="N25" s="170"/>
      <c r="O25" s="201" t="s">
        <v>101</v>
      </c>
      <c r="P25" s="170"/>
      <c r="Q25" s="109"/>
      <c r="R25" s="174"/>
      <c r="S25" s="174"/>
      <c r="T25" s="243"/>
      <c r="U25" s="174"/>
      <c r="V25" s="174"/>
      <c r="W25" s="174"/>
      <c r="X25" s="174"/>
      <c r="Y25" s="203"/>
      <c r="Z25" s="174"/>
      <c r="AA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</row>
    <row r="26" spans="2:178" s="169" customFormat="1" ht="12.75" customHeight="1"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170"/>
      <c r="M26" s="194"/>
      <c r="N26" s="204"/>
      <c r="O26" s="205"/>
      <c r="P26" s="104"/>
      <c r="Q26" s="109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</row>
    <row r="27" spans="2:27" ht="16.5">
      <c r="B27" s="206"/>
      <c r="C27" s="101"/>
      <c r="D27" s="207"/>
      <c r="E27" s="101"/>
      <c r="F27" s="208"/>
      <c r="G27" s="208"/>
      <c r="H27" s="209"/>
      <c r="I27" s="209"/>
      <c r="N27" s="204"/>
      <c r="O27" s="201"/>
      <c r="P27" s="104"/>
      <c r="Q27" s="109" t="s">
        <v>128</v>
      </c>
      <c r="R27" s="163"/>
      <c r="X27" s="163"/>
      <c r="Y27" s="163"/>
      <c r="Z27" s="163"/>
      <c r="AA27" s="163"/>
    </row>
    <row r="28" spans="2:27" ht="36.75" customHeight="1">
      <c r="B28" s="206"/>
      <c r="C28" s="101"/>
      <c r="D28" s="207"/>
      <c r="E28" s="101"/>
      <c r="Q28" s="109"/>
      <c r="R28" s="163"/>
      <c r="X28" s="163"/>
      <c r="Y28" s="163"/>
      <c r="Z28" s="163"/>
      <c r="AA28" s="163"/>
    </row>
    <row r="29" spans="2:27" ht="76.5" customHeight="1">
      <c r="B29" s="206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63"/>
      <c r="X29" s="163"/>
      <c r="Y29" s="163"/>
      <c r="Z29" s="163"/>
      <c r="AA29" s="163"/>
    </row>
    <row r="30" spans="2:27" ht="16.5">
      <c r="B30" s="206"/>
      <c r="C30" s="101"/>
      <c r="D30" s="207"/>
      <c r="E30" s="101"/>
      <c r="Q30" s="109"/>
      <c r="R30" s="163"/>
      <c r="X30" s="163"/>
      <c r="Y30" s="163"/>
      <c r="Z30" s="163"/>
      <c r="AA30" s="163"/>
    </row>
    <row r="31" spans="2:27" ht="16.5">
      <c r="B31" s="206"/>
      <c r="C31" s="101"/>
      <c r="D31" s="207"/>
      <c r="E31" s="101"/>
      <c r="Q31" s="109"/>
      <c r="R31" s="163"/>
      <c r="X31" s="163"/>
      <c r="Y31" s="163"/>
      <c r="Z31" s="163"/>
      <c r="AA31" s="163"/>
    </row>
    <row r="32" spans="2:27" ht="16.5">
      <c r="B32" s="206"/>
      <c r="C32" s="101"/>
      <c r="D32" s="207"/>
      <c r="E32" s="101"/>
      <c r="Q32" s="109"/>
      <c r="R32" s="163"/>
      <c r="X32" s="163"/>
      <c r="Y32" s="163"/>
      <c r="Z32" s="163"/>
      <c r="AA32" s="163"/>
    </row>
    <row r="33" spans="2:27" ht="16.5">
      <c r="B33" s="206"/>
      <c r="C33" s="101"/>
      <c r="D33" s="207"/>
      <c r="E33" s="101"/>
      <c r="Q33" s="207"/>
      <c r="R33" s="163"/>
      <c r="X33" s="163"/>
      <c r="Y33" s="163"/>
      <c r="Z33" s="163"/>
      <c r="AA33" s="163"/>
    </row>
    <row r="34" spans="2:5" ht="16.5">
      <c r="B34" s="206"/>
      <c r="C34" s="101"/>
      <c r="D34" s="207"/>
      <c r="E34" s="101"/>
    </row>
    <row r="35" spans="2:5" ht="16.5">
      <c r="B35" s="206"/>
      <c r="C35" s="101"/>
      <c r="D35" s="207"/>
      <c r="E35" s="101"/>
    </row>
    <row r="36" spans="2:5" ht="16.5">
      <c r="B36" s="206"/>
      <c r="C36" s="101"/>
      <c r="D36" s="207"/>
      <c r="E36" s="101"/>
    </row>
    <row r="37" spans="2:5" ht="16.5">
      <c r="B37" s="206"/>
      <c r="C37" s="101"/>
      <c r="D37" s="207"/>
      <c r="E37" s="101"/>
    </row>
    <row r="38" spans="2:5" ht="16.5">
      <c r="B38" s="206"/>
      <c r="C38" s="101"/>
      <c r="D38" s="207"/>
      <c r="E38" s="101"/>
    </row>
    <row r="39" spans="2:6" ht="16.5">
      <c r="B39" s="206"/>
      <c r="C39" s="210"/>
      <c r="D39" s="210"/>
      <c r="E39" s="211"/>
      <c r="F39" s="241"/>
    </row>
    <row r="40" spans="2:5" ht="16.5">
      <c r="B40" s="206"/>
      <c r="C40" s="207"/>
      <c r="D40" s="207"/>
      <c r="E40" s="101"/>
    </row>
    <row r="41" spans="2:5" ht="16.5">
      <c r="B41" s="206"/>
      <c r="C41" s="207"/>
      <c r="D41" s="207"/>
      <c r="E41" s="101"/>
    </row>
  </sheetData>
  <sheetProtection/>
  <mergeCells count="26">
    <mergeCell ref="A21:B21"/>
    <mergeCell ref="G10:G16"/>
    <mergeCell ref="L6:Q6"/>
    <mergeCell ref="K6:K8"/>
    <mergeCell ref="J6:J8"/>
    <mergeCell ref="M7:M8"/>
    <mergeCell ref="N7:N8"/>
    <mergeCell ref="Q7:Q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A1:Q1"/>
    <mergeCell ref="A3:Q3"/>
    <mergeCell ref="A4:Q4"/>
    <mergeCell ref="H6:H8"/>
    <mergeCell ref="F6:G6"/>
    <mergeCell ref="A6:A8"/>
    <mergeCell ref="D6:E6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tabSelected="1" view="pageBreakPreview" zoomScale="70" zoomScaleNormal="85" zoomScaleSheetLayoutView="70" zoomScalePageLayoutView="0" workbookViewId="0" topLeftCell="A1">
      <selection activeCell="H16" sqref="H1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90" t="s">
        <v>95</v>
      </c>
      <c r="R1" s="390"/>
      <c r="S1" s="390"/>
      <c r="T1" s="390"/>
      <c r="AJ1" s="390" t="s">
        <v>95</v>
      </c>
      <c r="AK1" s="390"/>
      <c r="AL1" s="390"/>
      <c r="AM1" s="5"/>
      <c r="AN1" s="5"/>
      <c r="BH1" s="390" t="s">
        <v>95</v>
      </c>
      <c r="BI1" s="390"/>
      <c r="BJ1" s="390"/>
    </row>
    <row r="2" spans="1:62" s="6" customFormat="1" ht="22.5" customHeight="1">
      <c r="A2" s="392" t="s">
        <v>131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 t="s">
        <v>131</v>
      </c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 t="s">
        <v>131</v>
      </c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93" t="s">
        <v>30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 t="s">
        <v>30</v>
      </c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 t="s">
        <v>30</v>
      </c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94" t="s">
        <v>152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 t="s">
        <v>152</v>
      </c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 t="s">
        <v>152</v>
      </c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95">
        <v>1</v>
      </c>
      <c r="D9" s="395"/>
      <c r="E9" s="395"/>
      <c r="F9" s="395"/>
      <c r="G9" s="395"/>
      <c r="H9" s="395"/>
      <c r="I9" s="395">
        <v>2</v>
      </c>
      <c r="J9" s="395"/>
      <c r="K9" s="395"/>
      <c r="L9" s="395"/>
      <c r="M9" s="395"/>
      <c r="N9" s="395"/>
      <c r="O9" s="395">
        <v>3</v>
      </c>
      <c r="P9" s="395"/>
      <c r="Q9" s="395"/>
      <c r="R9" s="395"/>
      <c r="S9" s="395"/>
      <c r="T9" s="395"/>
      <c r="U9" s="395">
        <v>4</v>
      </c>
      <c r="V9" s="395"/>
      <c r="W9" s="395"/>
      <c r="X9" s="395"/>
      <c r="Y9" s="395"/>
      <c r="Z9" s="395"/>
      <c r="AA9" s="395">
        <v>5</v>
      </c>
      <c r="AB9" s="395"/>
      <c r="AC9" s="395"/>
      <c r="AD9" s="395"/>
      <c r="AE9" s="395"/>
      <c r="AF9" s="395"/>
      <c r="AG9" s="405">
        <v>6</v>
      </c>
      <c r="AH9" s="405"/>
      <c r="AI9" s="405"/>
      <c r="AJ9" s="405"/>
      <c r="AK9" s="405"/>
      <c r="AL9" s="405"/>
      <c r="AM9" s="405">
        <v>7</v>
      </c>
      <c r="AN9" s="405"/>
      <c r="AO9" s="405"/>
      <c r="AP9" s="405"/>
      <c r="AQ9" s="405"/>
      <c r="AR9" s="405"/>
      <c r="AS9" s="405">
        <v>8</v>
      </c>
      <c r="AT9" s="405"/>
      <c r="AU9" s="405"/>
      <c r="AV9" s="405"/>
      <c r="AW9" s="405"/>
      <c r="AX9" s="405"/>
      <c r="AY9" s="405">
        <v>9</v>
      </c>
      <c r="AZ9" s="405"/>
      <c r="BA9" s="405"/>
      <c r="BB9" s="405"/>
      <c r="BC9" s="405"/>
      <c r="BD9" s="405"/>
      <c r="BE9" s="406">
        <v>10</v>
      </c>
      <c r="BF9" s="406"/>
      <c r="BG9" s="406"/>
      <c r="BH9" s="406"/>
      <c r="BI9" s="406"/>
      <c r="BJ9" s="406"/>
    </row>
    <row r="10" spans="1:62" s="13" customFormat="1" ht="22.5" customHeight="1">
      <c r="A10" s="396" t="s">
        <v>0</v>
      </c>
      <c r="B10" s="399" t="s">
        <v>96</v>
      </c>
      <c r="C10" s="391" t="s">
        <v>46</v>
      </c>
      <c r="D10" s="391"/>
      <c r="E10" s="391"/>
      <c r="F10" s="391"/>
      <c r="G10" s="391"/>
      <c r="H10" s="391"/>
      <c r="I10" s="402" t="s">
        <v>47</v>
      </c>
      <c r="J10" s="403"/>
      <c r="K10" s="403"/>
      <c r="L10" s="403"/>
      <c r="M10" s="403"/>
      <c r="N10" s="404"/>
      <c r="O10" s="402" t="s">
        <v>48</v>
      </c>
      <c r="P10" s="403"/>
      <c r="Q10" s="403"/>
      <c r="R10" s="403"/>
      <c r="S10" s="403"/>
      <c r="T10" s="404"/>
      <c r="U10" s="402" t="s">
        <v>97</v>
      </c>
      <c r="V10" s="403"/>
      <c r="W10" s="403"/>
      <c r="X10" s="403"/>
      <c r="Y10" s="403"/>
      <c r="Z10" s="403"/>
      <c r="AA10" s="402" t="s">
        <v>49</v>
      </c>
      <c r="AB10" s="403"/>
      <c r="AC10" s="403"/>
      <c r="AD10" s="403"/>
      <c r="AE10" s="403"/>
      <c r="AF10" s="403"/>
      <c r="AG10" s="391" t="s">
        <v>50</v>
      </c>
      <c r="AH10" s="391"/>
      <c r="AI10" s="391"/>
      <c r="AJ10" s="391"/>
      <c r="AK10" s="391"/>
      <c r="AL10" s="391"/>
      <c r="AM10" s="391" t="s">
        <v>51</v>
      </c>
      <c r="AN10" s="391"/>
      <c r="AO10" s="391"/>
      <c r="AP10" s="391"/>
      <c r="AQ10" s="391"/>
      <c r="AR10" s="391"/>
      <c r="AS10" s="391" t="s">
        <v>52</v>
      </c>
      <c r="AT10" s="391"/>
      <c r="AU10" s="391"/>
      <c r="AV10" s="391"/>
      <c r="AW10" s="391"/>
      <c r="AX10" s="391"/>
      <c r="AY10" s="391" t="s">
        <v>53</v>
      </c>
      <c r="AZ10" s="391"/>
      <c r="BA10" s="391"/>
      <c r="BB10" s="391"/>
      <c r="BC10" s="391"/>
      <c r="BD10" s="391"/>
      <c r="BE10" s="391" t="s">
        <v>100</v>
      </c>
      <c r="BF10" s="391"/>
      <c r="BG10" s="391"/>
      <c r="BH10" s="391"/>
      <c r="BI10" s="391"/>
      <c r="BJ10" s="391"/>
    </row>
    <row r="11" spans="1:62" s="13" customFormat="1" ht="28.5" customHeight="1">
      <c r="A11" s="397"/>
      <c r="B11" s="400"/>
      <c r="C11" s="391" t="s">
        <v>54</v>
      </c>
      <c r="D11" s="391"/>
      <c r="E11" s="391"/>
      <c r="F11" s="391" t="s">
        <v>55</v>
      </c>
      <c r="G11" s="391"/>
      <c r="H11" s="391"/>
      <c r="I11" s="391" t="s">
        <v>54</v>
      </c>
      <c r="J11" s="391"/>
      <c r="K11" s="391"/>
      <c r="L11" s="391" t="s">
        <v>55</v>
      </c>
      <c r="M11" s="391"/>
      <c r="N11" s="391"/>
      <c r="O11" s="391" t="s">
        <v>54</v>
      </c>
      <c r="P11" s="391"/>
      <c r="Q11" s="391"/>
      <c r="R11" s="391" t="s">
        <v>55</v>
      </c>
      <c r="S11" s="391"/>
      <c r="T11" s="391"/>
      <c r="U11" s="391" t="s">
        <v>54</v>
      </c>
      <c r="V11" s="391"/>
      <c r="W11" s="391"/>
      <c r="X11" s="391" t="s">
        <v>55</v>
      </c>
      <c r="Y11" s="391"/>
      <c r="Z11" s="391"/>
      <c r="AA11" s="391" t="s">
        <v>54</v>
      </c>
      <c r="AB11" s="391"/>
      <c r="AC11" s="391"/>
      <c r="AD11" s="391" t="s">
        <v>55</v>
      </c>
      <c r="AE11" s="391"/>
      <c r="AF11" s="391"/>
      <c r="AG11" s="391" t="s">
        <v>54</v>
      </c>
      <c r="AH11" s="391"/>
      <c r="AI11" s="391"/>
      <c r="AJ11" s="391" t="s">
        <v>55</v>
      </c>
      <c r="AK11" s="391"/>
      <c r="AL11" s="391"/>
      <c r="AM11" s="391" t="s">
        <v>54</v>
      </c>
      <c r="AN11" s="391"/>
      <c r="AO11" s="391"/>
      <c r="AP11" s="391" t="s">
        <v>55</v>
      </c>
      <c r="AQ11" s="391"/>
      <c r="AR11" s="391"/>
      <c r="AS11" s="391" t="s">
        <v>54</v>
      </c>
      <c r="AT11" s="391"/>
      <c r="AU11" s="391"/>
      <c r="AV11" s="391" t="s">
        <v>55</v>
      </c>
      <c r="AW11" s="391"/>
      <c r="AX11" s="391"/>
      <c r="AY11" s="391" t="s">
        <v>54</v>
      </c>
      <c r="AZ11" s="391"/>
      <c r="BA11" s="391"/>
      <c r="BB11" s="391" t="s">
        <v>55</v>
      </c>
      <c r="BC11" s="391"/>
      <c r="BD11" s="391"/>
      <c r="BE11" s="391" t="s">
        <v>54</v>
      </c>
      <c r="BF11" s="391"/>
      <c r="BG11" s="391"/>
      <c r="BH11" s="391" t="s">
        <v>55</v>
      </c>
      <c r="BI11" s="391"/>
      <c r="BJ11" s="391"/>
    </row>
    <row r="12" spans="1:62" s="14" customFormat="1" ht="28.5" customHeight="1">
      <c r="A12" s="398"/>
      <c r="B12" s="401"/>
      <c r="C12" s="387" t="s">
        <v>56</v>
      </c>
      <c r="D12" s="387"/>
      <c r="E12" s="385" t="s">
        <v>57</v>
      </c>
      <c r="F12" s="387" t="s">
        <v>56</v>
      </c>
      <c r="G12" s="387"/>
      <c r="H12" s="385" t="s">
        <v>57</v>
      </c>
      <c r="I12" s="387" t="s">
        <v>56</v>
      </c>
      <c r="J12" s="387"/>
      <c r="K12" s="385" t="s">
        <v>57</v>
      </c>
      <c r="L12" s="387" t="s">
        <v>56</v>
      </c>
      <c r="M12" s="387"/>
      <c r="N12" s="385" t="s">
        <v>57</v>
      </c>
      <c r="O12" s="387" t="s">
        <v>56</v>
      </c>
      <c r="P12" s="387"/>
      <c r="Q12" s="385" t="s">
        <v>57</v>
      </c>
      <c r="R12" s="387" t="s">
        <v>56</v>
      </c>
      <c r="S12" s="387"/>
      <c r="T12" s="385" t="s">
        <v>57</v>
      </c>
      <c r="U12" s="387" t="s">
        <v>56</v>
      </c>
      <c r="V12" s="387"/>
      <c r="W12" s="385" t="s">
        <v>57</v>
      </c>
      <c r="X12" s="387" t="s">
        <v>56</v>
      </c>
      <c r="Y12" s="387"/>
      <c r="Z12" s="385" t="s">
        <v>57</v>
      </c>
      <c r="AA12" s="387" t="s">
        <v>56</v>
      </c>
      <c r="AB12" s="387"/>
      <c r="AC12" s="385" t="s">
        <v>57</v>
      </c>
      <c r="AD12" s="387" t="s">
        <v>56</v>
      </c>
      <c r="AE12" s="387"/>
      <c r="AF12" s="385" t="s">
        <v>57</v>
      </c>
      <c r="AG12" s="387" t="s">
        <v>56</v>
      </c>
      <c r="AH12" s="387"/>
      <c r="AI12" s="385" t="s">
        <v>57</v>
      </c>
      <c r="AJ12" s="387" t="s">
        <v>56</v>
      </c>
      <c r="AK12" s="387"/>
      <c r="AL12" s="385" t="s">
        <v>57</v>
      </c>
      <c r="AM12" s="387" t="s">
        <v>56</v>
      </c>
      <c r="AN12" s="387"/>
      <c r="AO12" s="385" t="s">
        <v>57</v>
      </c>
      <c r="AP12" s="387" t="s">
        <v>56</v>
      </c>
      <c r="AQ12" s="387"/>
      <c r="AR12" s="385" t="s">
        <v>57</v>
      </c>
      <c r="AS12" s="387" t="s">
        <v>56</v>
      </c>
      <c r="AT12" s="387"/>
      <c r="AU12" s="385" t="s">
        <v>57</v>
      </c>
      <c r="AV12" s="387" t="s">
        <v>56</v>
      </c>
      <c r="AW12" s="387"/>
      <c r="AX12" s="385" t="s">
        <v>57</v>
      </c>
      <c r="AY12" s="387" t="s">
        <v>56</v>
      </c>
      <c r="AZ12" s="387"/>
      <c r="BA12" s="385" t="s">
        <v>57</v>
      </c>
      <c r="BB12" s="387" t="s">
        <v>56</v>
      </c>
      <c r="BC12" s="387"/>
      <c r="BD12" s="385" t="s">
        <v>57</v>
      </c>
      <c r="BE12" s="387" t="s">
        <v>56</v>
      </c>
      <c r="BF12" s="387"/>
      <c r="BG12" s="385" t="s">
        <v>57</v>
      </c>
      <c r="BH12" s="387" t="s">
        <v>56</v>
      </c>
      <c r="BI12" s="387"/>
      <c r="BJ12" s="385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86"/>
      <c r="F13" s="17" t="s">
        <v>58</v>
      </c>
      <c r="G13" s="17" t="s">
        <v>59</v>
      </c>
      <c r="H13" s="386"/>
      <c r="I13" s="17" t="s">
        <v>58</v>
      </c>
      <c r="J13" s="17" t="s">
        <v>60</v>
      </c>
      <c r="K13" s="386"/>
      <c r="L13" s="17" t="s">
        <v>58</v>
      </c>
      <c r="M13" s="17" t="s">
        <v>60</v>
      </c>
      <c r="N13" s="386"/>
      <c r="O13" s="17" t="s">
        <v>58</v>
      </c>
      <c r="P13" s="17" t="s">
        <v>61</v>
      </c>
      <c r="Q13" s="386"/>
      <c r="R13" s="17" t="s">
        <v>58</v>
      </c>
      <c r="S13" s="17" t="s">
        <v>61</v>
      </c>
      <c r="T13" s="386"/>
      <c r="U13" s="17" t="s">
        <v>58</v>
      </c>
      <c r="V13" s="17" t="s">
        <v>98</v>
      </c>
      <c r="W13" s="386"/>
      <c r="X13" s="17" t="s">
        <v>58</v>
      </c>
      <c r="Y13" s="17" t="s">
        <v>98</v>
      </c>
      <c r="Z13" s="386"/>
      <c r="AA13" s="17" t="s">
        <v>58</v>
      </c>
      <c r="AB13" s="17" t="s">
        <v>59</v>
      </c>
      <c r="AC13" s="386"/>
      <c r="AD13" s="17" t="s">
        <v>58</v>
      </c>
      <c r="AE13" s="17" t="s">
        <v>59</v>
      </c>
      <c r="AF13" s="386"/>
      <c r="AG13" s="17" t="s">
        <v>58</v>
      </c>
      <c r="AH13" s="17" t="s">
        <v>60</v>
      </c>
      <c r="AI13" s="386"/>
      <c r="AJ13" s="17" t="s">
        <v>58</v>
      </c>
      <c r="AK13" s="17" t="s">
        <v>60</v>
      </c>
      <c r="AL13" s="386"/>
      <c r="AM13" s="17" t="s">
        <v>58</v>
      </c>
      <c r="AN13" s="17" t="s">
        <v>61</v>
      </c>
      <c r="AO13" s="386"/>
      <c r="AP13" s="17" t="s">
        <v>58</v>
      </c>
      <c r="AQ13" s="17" t="s">
        <v>61</v>
      </c>
      <c r="AR13" s="386"/>
      <c r="AS13" s="17" t="s">
        <v>58</v>
      </c>
      <c r="AT13" s="17" t="s">
        <v>61</v>
      </c>
      <c r="AU13" s="386"/>
      <c r="AV13" s="17" t="s">
        <v>58</v>
      </c>
      <c r="AW13" s="17" t="s">
        <v>61</v>
      </c>
      <c r="AX13" s="386"/>
      <c r="AY13" s="388" t="s">
        <v>58</v>
      </c>
      <c r="AZ13" s="389"/>
      <c r="BA13" s="386"/>
      <c r="BB13" s="388" t="s">
        <v>58</v>
      </c>
      <c r="BC13" s="389"/>
      <c r="BD13" s="386"/>
      <c r="BE13" s="388" t="s">
        <v>58</v>
      </c>
      <c r="BF13" s="389"/>
      <c r="BG13" s="386"/>
      <c r="BH13" s="388" t="s">
        <v>58</v>
      </c>
      <c r="BI13" s="389"/>
      <c r="BJ13" s="386"/>
    </row>
    <row r="14" spans="1:65" s="19" customFormat="1" ht="115.5" customHeight="1">
      <c r="A14" s="91"/>
      <c r="B14" s="92" t="s">
        <v>99</v>
      </c>
      <c r="C14" s="94">
        <v>39</v>
      </c>
      <c r="D14" s="320">
        <v>2</v>
      </c>
      <c r="E14" s="320">
        <v>19.941540000000003</v>
      </c>
      <c r="F14" s="94">
        <v>17</v>
      </c>
      <c r="G14" s="320">
        <v>735</v>
      </c>
      <c r="H14" s="320">
        <v>18.4252</v>
      </c>
      <c r="I14" s="94">
        <v>7</v>
      </c>
      <c r="J14" s="320">
        <v>1.4</v>
      </c>
      <c r="K14" s="320">
        <v>13.6998</v>
      </c>
      <c r="L14" s="94">
        <v>39</v>
      </c>
      <c r="M14" s="320">
        <v>0.5</v>
      </c>
      <c r="N14" s="320">
        <v>11.982159999999999</v>
      </c>
      <c r="O14" s="94">
        <v>48</v>
      </c>
      <c r="P14" s="320">
        <v>11</v>
      </c>
      <c r="Q14" s="320">
        <v>119.25861</v>
      </c>
      <c r="R14" s="94">
        <v>100</v>
      </c>
      <c r="S14" s="320">
        <v>12</v>
      </c>
      <c r="T14" s="320">
        <v>80.38201000000002</v>
      </c>
      <c r="U14" s="94">
        <v>111</v>
      </c>
      <c r="V14" s="320">
        <v>2</v>
      </c>
      <c r="W14" s="320">
        <v>65.68363</v>
      </c>
      <c r="X14" s="94">
        <v>10</v>
      </c>
      <c r="Y14" s="320">
        <v>0</v>
      </c>
      <c r="Z14" s="320">
        <v>8.9725</v>
      </c>
      <c r="AA14" s="94">
        <v>0</v>
      </c>
      <c r="AB14" s="320">
        <v>0</v>
      </c>
      <c r="AC14" s="320">
        <v>0</v>
      </c>
      <c r="AD14" s="94">
        <v>0</v>
      </c>
      <c r="AE14" s="320">
        <v>0</v>
      </c>
      <c r="AF14" s="320">
        <v>0</v>
      </c>
      <c r="AG14" s="94">
        <v>163</v>
      </c>
      <c r="AH14" s="320">
        <v>7032.61</v>
      </c>
      <c r="AI14" s="320">
        <v>110.13906</v>
      </c>
      <c r="AJ14" s="94">
        <v>46</v>
      </c>
      <c r="AK14" s="320">
        <v>3600</v>
      </c>
      <c r="AL14" s="320">
        <v>28.18345</v>
      </c>
      <c r="AM14" s="94">
        <v>46</v>
      </c>
      <c r="AN14" s="320">
        <v>1345</v>
      </c>
      <c r="AO14" s="320">
        <v>46.563325999999996</v>
      </c>
      <c r="AP14" s="94">
        <v>36</v>
      </c>
      <c r="AQ14" s="320">
        <v>9</v>
      </c>
      <c r="AR14" s="320">
        <v>31.0078</v>
      </c>
      <c r="AS14" s="94">
        <v>61</v>
      </c>
      <c r="AT14" s="320">
        <v>22.265808333333336</v>
      </c>
      <c r="AU14" s="320">
        <v>395.574494</v>
      </c>
      <c r="AV14" s="94">
        <v>39</v>
      </c>
      <c r="AW14" s="320">
        <v>0</v>
      </c>
      <c r="AX14" s="320">
        <v>65.25582999999997</v>
      </c>
      <c r="AY14" s="94">
        <v>0</v>
      </c>
      <c r="AZ14" s="320">
        <v>0</v>
      </c>
      <c r="BA14" s="320">
        <v>65</v>
      </c>
      <c r="BB14" s="94">
        <v>56</v>
      </c>
      <c r="BC14" s="320">
        <v>10.4232</v>
      </c>
      <c r="BD14" s="320">
        <v>9.0821</v>
      </c>
      <c r="BE14" s="384">
        <v>475</v>
      </c>
      <c r="BF14" s="384"/>
      <c r="BG14" s="95">
        <v>835.86</v>
      </c>
      <c r="BH14" s="384">
        <v>343</v>
      </c>
      <c r="BI14" s="384"/>
      <c r="BJ14" s="96">
        <v>253.29</v>
      </c>
      <c r="BK14" s="77"/>
      <c r="BL14" s="257">
        <f>BG14+BJ14</f>
        <v>1089.15</v>
      </c>
      <c r="BM14" s="93">
        <f>'Part-II'!L21+'Part-II'!M21+'Part-II'!N21</f>
        <v>1089.271705</v>
      </c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45"/>
      <c r="BL15" s="244"/>
      <c r="BM15" s="78"/>
    </row>
    <row r="16" spans="1:65" s="19" customFormat="1" ht="33.75" customHeight="1">
      <c r="A16" s="79"/>
      <c r="B16" s="8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149"/>
      <c r="BH16" s="90"/>
      <c r="BI16" s="90"/>
      <c r="BJ16" s="90"/>
      <c r="BK16" s="90"/>
      <c r="BL16" s="256"/>
      <c r="BM16" s="149"/>
    </row>
    <row r="17" spans="18:65" ht="16.5">
      <c r="R17" s="48" t="s">
        <v>157</v>
      </c>
      <c r="AJ17" s="48" t="s">
        <v>157</v>
      </c>
      <c r="AN17" s="22"/>
      <c r="AO17" s="76"/>
      <c r="AP17" s="22"/>
      <c r="AQ17" s="22"/>
      <c r="AR17" s="76"/>
      <c r="AS17" s="22"/>
      <c r="AT17" s="22"/>
      <c r="BF17" s="22"/>
      <c r="BH17" s="48" t="s">
        <v>157</v>
      </c>
      <c r="BM17" s="22"/>
    </row>
    <row r="18" spans="18:60" ht="16.5">
      <c r="R18" s="49" t="s">
        <v>113</v>
      </c>
      <c r="AJ18" s="49" t="s">
        <v>113</v>
      </c>
      <c r="AN18" s="22"/>
      <c r="AO18" s="76"/>
      <c r="AP18" s="22"/>
      <c r="AQ18" s="22"/>
      <c r="AR18" s="76"/>
      <c r="AS18" s="22"/>
      <c r="AT18" s="22"/>
      <c r="BF18" s="23"/>
      <c r="BH18" s="49" t="s">
        <v>113</v>
      </c>
    </row>
    <row r="19" spans="18:60" ht="16.5">
      <c r="R19" s="49" t="s">
        <v>101</v>
      </c>
      <c r="AJ19" s="49" t="s">
        <v>101</v>
      </c>
      <c r="AN19" s="22"/>
      <c r="AO19" s="76"/>
      <c r="AP19" s="22"/>
      <c r="AQ19" s="22"/>
      <c r="AR19" s="76"/>
      <c r="AS19" s="22"/>
      <c r="AT19" s="22"/>
      <c r="BH19" s="49" t="s">
        <v>101</v>
      </c>
    </row>
    <row r="20" spans="18:60" ht="16.5">
      <c r="R20" s="50"/>
      <c r="AJ20" s="50"/>
      <c r="AN20" s="22"/>
      <c r="AO20" s="76"/>
      <c r="AP20" s="22"/>
      <c r="AQ20" s="22"/>
      <c r="AR20" s="76"/>
      <c r="AS20" s="22"/>
      <c r="AT20" s="22"/>
      <c r="BH20" s="50"/>
    </row>
    <row r="21" spans="18:60" ht="16.5">
      <c r="R21" s="49"/>
      <c r="AN21" s="22"/>
      <c r="AO21" s="76"/>
      <c r="AP21" s="22"/>
      <c r="AQ21" s="22"/>
      <c r="AR21" s="76"/>
      <c r="AS21" s="22"/>
      <c r="AT21" s="22"/>
      <c r="BH21" s="49"/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4" operator="lessThan" stopIfTrue="1">
      <formula>0</formula>
    </cfRule>
  </conditionalFormatting>
  <conditionalFormatting sqref="D16:BM16 C14:BD16 BH15:BH16 BL15:BL16">
    <cfRule type="cellIs" priority="3" dxfId="5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3" sqref="L23"/>
    </sheetView>
  </sheetViews>
  <sheetFormatPr defaultColWidth="9.140625" defaultRowHeight="24.75" customHeight="1"/>
  <cols>
    <col min="1" max="1" width="5.57421875" style="151" customWidth="1"/>
    <col min="2" max="2" width="24.28125" style="151" customWidth="1"/>
    <col min="3" max="3" width="13.57421875" style="151" customWidth="1"/>
    <col min="4" max="4" width="12.8515625" style="151" customWidth="1"/>
    <col min="5" max="5" width="12.57421875" style="110" customWidth="1"/>
    <col min="6" max="6" width="13.7109375" style="110" customWidth="1"/>
    <col min="7" max="7" width="15.28125" style="151" customWidth="1"/>
    <col min="8" max="8" width="17.7109375" style="151" customWidth="1"/>
    <col min="9" max="9" width="11.00390625" style="151" customWidth="1"/>
    <col min="10" max="10" width="12.421875" style="151" customWidth="1"/>
    <col min="11" max="11" width="10.7109375" style="151" customWidth="1"/>
    <col min="12" max="12" width="13.28125" style="151" customWidth="1"/>
    <col min="13" max="13" width="9.140625" style="151" customWidth="1"/>
    <col min="14" max="14" width="10.00390625" style="151" bestFit="1" customWidth="1"/>
    <col min="15" max="16384" width="9.140625" style="151" customWidth="1"/>
  </cols>
  <sheetData>
    <row r="1" spans="11:12" ht="15" customHeight="1">
      <c r="K1" s="408" t="s">
        <v>65</v>
      </c>
      <c r="L1" s="408"/>
    </row>
    <row r="2" spans="1:12" ht="15" customHeight="1">
      <c r="A2" s="409" t="s">
        <v>114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2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" customHeight="1">
      <c r="A4" s="410" t="s">
        <v>30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ht="15" customHeight="1"/>
    <row r="6" spans="1:12" ht="15" customHeight="1">
      <c r="A6" s="411" t="s">
        <v>153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</row>
    <row r="7" spans="3:12" ht="15" customHeight="1"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58.5" customHeight="1">
      <c r="A8" s="407" t="s">
        <v>0</v>
      </c>
      <c r="B8" s="407" t="s">
        <v>32</v>
      </c>
      <c r="C8" s="407" t="s">
        <v>62</v>
      </c>
      <c r="D8" s="407"/>
      <c r="E8" s="407" t="s">
        <v>66</v>
      </c>
      <c r="F8" s="407"/>
      <c r="G8" s="407" t="s">
        <v>67</v>
      </c>
      <c r="H8" s="407"/>
      <c r="I8" s="407" t="s">
        <v>68</v>
      </c>
      <c r="J8" s="407"/>
      <c r="K8" s="407" t="s">
        <v>69</v>
      </c>
      <c r="L8" s="407"/>
    </row>
    <row r="9" spans="1:12" ht="39" customHeight="1">
      <c r="A9" s="407"/>
      <c r="B9" s="407"/>
      <c r="C9" s="154" t="s">
        <v>63</v>
      </c>
      <c r="D9" s="154" t="s">
        <v>64</v>
      </c>
      <c r="E9" s="154" t="s">
        <v>63</v>
      </c>
      <c r="F9" s="154" t="s">
        <v>64</v>
      </c>
      <c r="G9" s="154" t="s">
        <v>63</v>
      </c>
      <c r="H9" s="154" t="s">
        <v>64</v>
      </c>
      <c r="I9" s="154" t="s">
        <v>63</v>
      </c>
      <c r="J9" s="154" t="s">
        <v>64</v>
      </c>
      <c r="K9" s="154" t="s">
        <v>63</v>
      </c>
      <c r="L9" s="154" t="s">
        <v>92</v>
      </c>
    </row>
    <row r="10" spans="1:12" ht="24.75" customHeight="1">
      <c r="A10" s="248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248">
        <v>7</v>
      </c>
      <c r="H10" s="248">
        <v>8</v>
      </c>
      <c r="I10" s="248">
        <v>9</v>
      </c>
      <c r="J10" s="248">
        <v>10</v>
      </c>
      <c r="K10" s="248">
        <v>11</v>
      </c>
      <c r="L10" s="248">
        <v>12</v>
      </c>
    </row>
    <row r="11" spans="1:23" s="346" customFormat="1" ht="24.75" customHeight="1">
      <c r="A11" s="262">
        <v>1</v>
      </c>
      <c r="B11" s="262" t="s">
        <v>22</v>
      </c>
      <c r="C11" s="344"/>
      <c r="D11" s="344"/>
      <c r="E11" s="344">
        <v>32</v>
      </c>
      <c r="F11" s="344">
        <v>0</v>
      </c>
      <c r="G11" s="344"/>
      <c r="H11" s="344"/>
      <c r="I11" s="344"/>
      <c r="J11" s="344"/>
      <c r="K11" s="344"/>
      <c r="L11" s="344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</row>
    <row r="12" spans="1:23" s="349" customFormat="1" ht="24.75" customHeight="1">
      <c r="A12" s="262">
        <v>2</v>
      </c>
      <c r="B12" s="262" t="s">
        <v>23</v>
      </c>
      <c r="C12" s="347"/>
      <c r="D12" s="347"/>
      <c r="E12" s="347">
        <v>24</v>
      </c>
      <c r="F12" s="347">
        <v>0</v>
      </c>
      <c r="G12" s="347"/>
      <c r="H12" s="347"/>
      <c r="I12" s="347"/>
      <c r="J12" s="347"/>
      <c r="K12" s="347"/>
      <c r="L12" s="347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</row>
    <row r="13" spans="1:23" s="349" customFormat="1" ht="24.75" customHeight="1">
      <c r="A13" s="262">
        <v>3</v>
      </c>
      <c r="B13" s="262" t="s">
        <v>24</v>
      </c>
      <c r="C13" s="344"/>
      <c r="D13" s="344"/>
      <c r="E13" s="344">
        <v>10</v>
      </c>
      <c r="F13" s="344">
        <v>0</v>
      </c>
      <c r="G13" s="344"/>
      <c r="H13" s="344"/>
      <c r="I13" s="344"/>
      <c r="J13" s="344"/>
      <c r="K13" s="344"/>
      <c r="L13" s="344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</row>
    <row r="14" spans="1:23" s="349" customFormat="1" ht="24.75" customHeight="1">
      <c r="A14" s="262">
        <v>4</v>
      </c>
      <c r="B14" s="262" t="s">
        <v>25</v>
      </c>
      <c r="C14" s="347"/>
      <c r="D14" s="347"/>
      <c r="E14" s="347">
        <v>32</v>
      </c>
      <c r="F14" s="347">
        <v>0</v>
      </c>
      <c r="G14" s="347"/>
      <c r="H14" s="347"/>
      <c r="I14" s="347"/>
      <c r="J14" s="347"/>
      <c r="K14" s="347"/>
      <c r="L14" s="347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</row>
    <row r="15" spans="1:23" s="349" customFormat="1" ht="24.75" customHeight="1">
      <c r="A15" s="262">
        <v>5</v>
      </c>
      <c r="B15" s="262" t="s">
        <v>26</v>
      </c>
      <c r="C15" s="347"/>
      <c r="D15" s="347"/>
      <c r="E15" s="347">
        <v>10</v>
      </c>
      <c r="F15" s="347">
        <v>0</v>
      </c>
      <c r="G15" s="347"/>
      <c r="H15" s="347"/>
      <c r="I15" s="347"/>
      <c r="J15" s="347"/>
      <c r="K15" s="347"/>
      <c r="L15" s="347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</row>
    <row r="16" spans="1:23" s="349" customFormat="1" ht="24.75" customHeight="1">
      <c r="A16" s="262">
        <v>6</v>
      </c>
      <c r="B16" s="262" t="s">
        <v>27</v>
      </c>
      <c r="C16" s="347"/>
      <c r="D16" s="347"/>
      <c r="E16" s="347">
        <v>24</v>
      </c>
      <c r="F16" s="347">
        <v>0</v>
      </c>
      <c r="G16" s="347"/>
      <c r="H16" s="347"/>
      <c r="I16" s="347"/>
      <c r="J16" s="347"/>
      <c r="K16" s="347"/>
      <c r="L16" s="347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</row>
    <row r="17" spans="1:23" s="349" customFormat="1" ht="24.75" customHeight="1">
      <c r="A17" s="262">
        <v>7</v>
      </c>
      <c r="B17" s="262" t="s">
        <v>28</v>
      </c>
      <c r="C17" s="347"/>
      <c r="D17" s="347"/>
      <c r="E17" s="347">
        <v>28</v>
      </c>
      <c r="F17" s="347">
        <v>0</v>
      </c>
      <c r="G17" s="347"/>
      <c r="H17" s="347"/>
      <c r="I17" s="347"/>
      <c r="J17" s="347"/>
      <c r="K17" s="347"/>
      <c r="L17" s="347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</row>
    <row r="18" spans="1:20" s="155" customFormat="1" ht="24.75" customHeight="1">
      <c r="A18" s="114"/>
      <c r="B18" s="115" t="s">
        <v>5</v>
      </c>
      <c r="C18" s="116">
        <f aca="true" t="shared" si="0" ref="C18:L18">SUM(C11:C17)</f>
        <v>0</v>
      </c>
      <c r="D18" s="116">
        <f t="shared" si="0"/>
        <v>0</v>
      </c>
      <c r="E18" s="116">
        <f t="shared" si="0"/>
        <v>160</v>
      </c>
      <c r="F18" s="116">
        <f t="shared" si="0"/>
        <v>0</v>
      </c>
      <c r="G18" s="116">
        <f t="shared" si="0"/>
        <v>0</v>
      </c>
      <c r="H18" s="116">
        <f t="shared" si="0"/>
        <v>0</v>
      </c>
      <c r="I18" s="116">
        <f t="shared" si="0"/>
        <v>0</v>
      </c>
      <c r="J18" s="116">
        <f t="shared" si="0"/>
        <v>0</v>
      </c>
      <c r="K18" s="116">
        <f t="shared" si="0"/>
        <v>0</v>
      </c>
      <c r="L18" s="116">
        <f t="shared" si="0"/>
        <v>0</v>
      </c>
      <c r="O18" s="156"/>
      <c r="S18" s="156"/>
      <c r="T18" s="156"/>
    </row>
    <row r="19" s="110" customFormat="1" ht="34.5" customHeight="1">
      <c r="T19" s="153"/>
    </row>
    <row r="20" spans="3:10" ht="24.75" customHeight="1">
      <c r="C20" s="157"/>
      <c r="D20" s="157"/>
      <c r="E20" s="153"/>
      <c r="F20" s="153"/>
      <c r="G20" s="157"/>
      <c r="H20" s="157"/>
      <c r="I20" s="158"/>
      <c r="J20" s="159" t="s">
        <v>157</v>
      </c>
    </row>
    <row r="21" spans="4:10" ht="17.25" customHeight="1">
      <c r="D21" s="150"/>
      <c r="J21" s="160" t="s">
        <v>113</v>
      </c>
    </row>
    <row r="22" ht="10.5" customHeight="1">
      <c r="J22" s="160"/>
    </row>
    <row r="23" ht="17.25" customHeight="1">
      <c r="J23" s="161" t="s">
        <v>101</v>
      </c>
    </row>
    <row r="24" ht="16.5" customHeight="1"/>
  </sheetData>
  <sheetProtection/>
  <mergeCells count="11">
    <mergeCell ref="E8:F8"/>
    <mergeCell ref="G8:H8"/>
    <mergeCell ref="I8:J8"/>
    <mergeCell ref="K8:L8"/>
    <mergeCell ref="K1:L1"/>
    <mergeCell ref="A2:L2"/>
    <mergeCell ref="A4:L4"/>
    <mergeCell ref="A6:L6"/>
    <mergeCell ref="A8:A9"/>
    <mergeCell ref="B8:B9"/>
    <mergeCell ref="C8:D8"/>
  </mergeCells>
  <conditionalFormatting sqref="J23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0" zoomScaleNormal="70" zoomScaleSheetLayoutView="70" zoomScalePageLayoutView="0" workbookViewId="0" topLeftCell="A1">
      <selection activeCell="N14" sqref="N14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421" t="s">
        <v>114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422" t="s">
        <v>154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412" t="s">
        <v>70</v>
      </c>
      <c r="B7" s="412" t="s">
        <v>96</v>
      </c>
      <c r="C7" s="415" t="s">
        <v>71</v>
      </c>
      <c r="D7" s="415"/>
      <c r="E7" s="412" t="s">
        <v>72</v>
      </c>
      <c r="F7" s="412"/>
      <c r="G7" s="412"/>
      <c r="H7" s="412"/>
      <c r="I7" s="412"/>
      <c r="J7" s="412"/>
      <c r="K7" s="412"/>
      <c r="L7" s="412"/>
      <c r="M7" s="414" t="s">
        <v>86</v>
      </c>
      <c r="N7" s="414"/>
      <c r="O7" s="414"/>
      <c r="P7" s="414"/>
      <c r="Q7" s="414"/>
      <c r="R7" s="414"/>
      <c r="S7" s="414"/>
      <c r="T7" s="414"/>
      <c r="U7" s="414"/>
      <c r="V7" s="414"/>
    </row>
    <row r="8" spans="1:22" s="32" customFormat="1" ht="96.75" customHeight="1">
      <c r="A8" s="412"/>
      <c r="B8" s="412"/>
      <c r="C8" s="415" t="s">
        <v>75</v>
      </c>
      <c r="D8" s="415"/>
      <c r="E8" s="412" t="s">
        <v>76</v>
      </c>
      <c r="F8" s="412"/>
      <c r="G8" s="412" t="s">
        <v>77</v>
      </c>
      <c r="H8" s="412"/>
      <c r="I8" s="412" t="s">
        <v>78</v>
      </c>
      <c r="J8" s="412"/>
      <c r="K8" s="412" t="s">
        <v>79</v>
      </c>
      <c r="L8" s="412"/>
      <c r="M8" s="413" t="s">
        <v>87</v>
      </c>
      <c r="N8" s="413"/>
      <c r="O8" s="413" t="s">
        <v>88</v>
      </c>
      <c r="P8" s="413"/>
      <c r="Q8" s="413" t="s">
        <v>89</v>
      </c>
      <c r="R8" s="413"/>
      <c r="S8" s="413" t="s">
        <v>90</v>
      </c>
      <c r="T8" s="413"/>
      <c r="U8" s="413" t="s">
        <v>91</v>
      </c>
      <c r="V8" s="414"/>
    </row>
    <row r="9" spans="1:22" s="36" customFormat="1" ht="30.75" customHeight="1">
      <c r="A9" s="412"/>
      <c r="B9" s="412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101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7"/>
      <c r="D12" s="87"/>
      <c r="E12" s="86"/>
      <c r="F12" s="87"/>
      <c r="G12" s="87"/>
      <c r="H12" s="87"/>
      <c r="I12" s="87"/>
      <c r="J12" s="87"/>
      <c r="K12" s="87"/>
      <c r="L12" s="87"/>
      <c r="M12" s="88"/>
      <c r="N12" s="88"/>
      <c r="O12" s="88"/>
      <c r="P12" s="88"/>
      <c r="Q12" s="420" t="s">
        <v>157</v>
      </c>
      <c r="R12" s="420"/>
      <c r="S12" s="420"/>
      <c r="T12" s="420"/>
      <c r="U12" s="420"/>
      <c r="V12" s="88"/>
    </row>
    <row r="13" spans="9:21" ht="21" customHeight="1">
      <c r="I13" s="418"/>
      <c r="J13" s="418"/>
      <c r="K13" s="418"/>
      <c r="Q13" s="419" t="s">
        <v>113</v>
      </c>
      <c r="R13" s="419"/>
      <c r="S13" s="419"/>
      <c r="T13" s="419"/>
      <c r="U13" s="419"/>
    </row>
    <row r="14" spans="17:21" ht="18.75" customHeight="1">
      <c r="Q14" s="417" t="s">
        <v>101</v>
      </c>
      <c r="R14" s="417"/>
      <c r="S14" s="417"/>
      <c r="T14" s="417"/>
      <c r="U14" s="417"/>
    </row>
    <row r="15" spans="17:21" ht="21" customHeight="1">
      <c r="Q15" s="416"/>
      <c r="R15" s="416"/>
      <c r="S15" s="416"/>
      <c r="T15" s="416"/>
      <c r="U15" s="416"/>
    </row>
    <row r="16" ht="20.25" customHeight="1"/>
    <row r="17" ht="12.75">
      <c r="R17" s="51"/>
    </row>
    <row r="28" ht="12.75">
      <c r="C28" s="24" t="b">
        <f>'Part-V-A'!C11=10</f>
        <v>0</v>
      </c>
    </row>
  </sheetData>
  <sheetProtection/>
  <mergeCells count="22">
    <mergeCell ref="A2:V2"/>
    <mergeCell ref="A4:V4"/>
    <mergeCell ref="M7:V7"/>
    <mergeCell ref="A7:A9"/>
    <mergeCell ref="B7:B9"/>
    <mergeCell ref="S8:T8"/>
    <mergeCell ref="E7:L7"/>
    <mergeCell ref="Q15:U15"/>
    <mergeCell ref="Q14:U14"/>
    <mergeCell ref="I13:K13"/>
    <mergeCell ref="Q13:U13"/>
    <mergeCell ref="C8:D8"/>
    <mergeCell ref="Q12:U12"/>
    <mergeCell ref="K8:L8"/>
    <mergeCell ref="I8:J8"/>
    <mergeCell ref="E8:F8"/>
    <mergeCell ref="G8:H8"/>
    <mergeCell ref="O8:P8"/>
    <mergeCell ref="M8:N8"/>
    <mergeCell ref="Q8:R8"/>
    <mergeCell ref="U8:V8"/>
    <mergeCell ref="C7:D7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70" zoomScaleNormal="70" zoomScaleSheetLayoutView="70" zoomScalePageLayoutView="0" workbookViewId="0" topLeftCell="A4">
      <selection activeCell="W21" sqref="W21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423"/>
      <c r="L1" s="423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421" t="s">
        <v>114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422" t="s">
        <v>155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426"/>
      <c r="Y5" s="426"/>
      <c r="Z5" s="426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435" t="s">
        <v>70</v>
      </c>
      <c r="B7" s="438" t="s">
        <v>96</v>
      </c>
      <c r="C7" s="427" t="s">
        <v>71</v>
      </c>
      <c r="D7" s="428"/>
      <c r="E7" s="441" t="s">
        <v>72</v>
      </c>
      <c r="F7" s="441"/>
      <c r="G7" s="441"/>
      <c r="H7" s="441"/>
      <c r="I7" s="441"/>
      <c r="J7" s="441"/>
      <c r="K7" s="441"/>
      <c r="L7" s="441"/>
      <c r="M7" s="431" t="s">
        <v>86</v>
      </c>
      <c r="N7" s="432"/>
      <c r="O7" s="432"/>
      <c r="P7" s="432"/>
      <c r="Q7" s="432"/>
      <c r="R7" s="432"/>
      <c r="S7" s="432"/>
      <c r="T7" s="432"/>
      <c r="U7" s="432"/>
      <c r="V7" s="432"/>
      <c r="W7" s="425" t="s">
        <v>73</v>
      </c>
      <c r="X7" s="425"/>
      <c r="Y7" s="425" t="s">
        <v>74</v>
      </c>
      <c r="Z7" s="425"/>
    </row>
    <row r="8" spans="1:26" s="36" customFormat="1" ht="47.25" customHeight="1">
      <c r="A8" s="436"/>
      <c r="B8" s="439"/>
      <c r="C8" s="433" t="s">
        <v>75</v>
      </c>
      <c r="D8" s="434"/>
      <c r="E8" s="424" t="s">
        <v>76</v>
      </c>
      <c r="F8" s="424"/>
      <c r="G8" s="424" t="s">
        <v>77</v>
      </c>
      <c r="H8" s="424"/>
      <c r="I8" s="424" t="s">
        <v>78</v>
      </c>
      <c r="J8" s="424"/>
      <c r="K8" s="424" t="s">
        <v>79</v>
      </c>
      <c r="L8" s="424"/>
      <c r="M8" s="429" t="s">
        <v>87</v>
      </c>
      <c r="N8" s="429"/>
      <c r="O8" s="429" t="s">
        <v>88</v>
      </c>
      <c r="P8" s="429"/>
      <c r="Q8" s="429" t="s">
        <v>89</v>
      </c>
      <c r="R8" s="429"/>
      <c r="S8" s="429" t="s">
        <v>90</v>
      </c>
      <c r="T8" s="429"/>
      <c r="U8" s="429" t="s">
        <v>91</v>
      </c>
      <c r="V8" s="430"/>
      <c r="W8" s="425"/>
      <c r="X8" s="425"/>
      <c r="Y8" s="425"/>
      <c r="Z8" s="425"/>
    </row>
    <row r="9" spans="1:26" s="36" customFormat="1" ht="60.75" customHeight="1">
      <c r="A9" s="437"/>
      <c r="B9" s="440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89" t="s">
        <v>101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2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157</v>
      </c>
    </row>
    <row r="18" ht="16.5">
      <c r="V18" s="49" t="s">
        <v>113</v>
      </c>
    </row>
    <row r="19" spans="21:22" ht="21" customHeight="1">
      <c r="U19" s="49"/>
      <c r="V19" s="49" t="s">
        <v>101</v>
      </c>
    </row>
    <row r="20" ht="24.75" customHeight="1">
      <c r="V20" s="50"/>
    </row>
    <row r="21" ht="20.25" customHeight="1"/>
  </sheetData>
  <sheetProtection/>
  <mergeCells count="21">
    <mergeCell ref="S8:T8"/>
    <mergeCell ref="B7:B9"/>
    <mergeCell ref="I8:J8"/>
    <mergeCell ref="G8:H8"/>
    <mergeCell ref="E7:L7"/>
    <mergeCell ref="E8:F8"/>
    <mergeCell ref="M8:N8"/>
    <mergeCell ref="C8:D8"/>
    <mergeCell ref="O8:P8"/>
    <mergeCell ref="Q8:R8"/>
    <mergeCell ref="A7:A9"/>
    <mergeCell ref="K1:L1"/>
    <mergeCell ref="K8:L8"/>
    <mergeCell ref="A2:Z2"/>
    <mergeCell ref="W7:X8"/>
    <mergeCell ref="A4:Z4"/>
    <mergeCell ref="Y7:Z8"/>
    <mergeCell ref="X5:Z5"/>
    <mergeCell ref="C7:D7"/>
    <mergeCell ref="U8:V8"/>
    <mergeCell ref="M7:V7"/>
  </mergeCells>
  <conditionalFormatting sqref="V16">
    <cfRule type="cellIs" priority="1" dxfId="5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0"/>
  <sheetViews>
    <sheetView view="pageBreakPreview" zoomScale="60" zoomScalePageLayoutView="0" workbookViewId="0" topLeftCell="A1">
      <selection activeCell="J16" sqref="J16"/>
    </sheetView>
  </sheetViews>
  <sheetFormatPr defaultColWidth="9.140625" defaultRowHeight="15"/>
  <cols>
    <col min="1" max="1" width="4.28125" style="246" customWidth="1"/>
    <col min="2" max="2" width="17.140625" style="246" customWidth="1"/>
    <col min="3" max="3" width="11.421875" style="246" customWidth="1"/>
    <col min="4" max="4" width="10.28125" style="246" customWidth="1"/>
    <col min="5" max="5" width="18.28125" style="246" customWidth="1"/>
    <col min="6" max="6" width="14.00390625" style="246" customWidth="1"/>
    <col min="7" max="7" width="12.57421875" style="246" customWidth="1"/>
    <col min="8" max="8" width="20.421875" style="246" bestFit="1" customWidth="1"/>
    <col min="9" max="11" width="13.8515625" style="246" customWidth="1"/>
    <col min="12" max="12" width="9.8515625" style="219" customWidth="1"/>
    <col min="13" max="13" width="11.421875" style="217" customWidth="1"/>
    <col min="14" max="14" width="10.57421875" style="217" customWidth="1"/>
    <col min="15" max="15" width="12.57421875" style="218" customWidth="1"/>
    <col min="16" max="16" width="9.140625" style="219" customWidth="1"/>
    <col min="17" max="17" width="20.57421875" style="219" customWidth="1"/>
    <col min="18" max="20" width="9.140625" style="219" customWidth="1"/>
    <col min="21" max="21" width="12.7109375" style="219" bestFit="1" customWidth="1"/>
    <col min="22" max="43" width="9.140625" style="219" customWidth="1"/>
    <col min="44" max="16384" width="9.140625" style="246" customWidth="1"/>
  </cols>
  <sheetData>
    <row r="1" spans="1:12" ht="27.75" customHeight="1">
      <c r="A1" s="444" t="s">
        <v>123</v>
      </c>
      <c r="B1" s="444"/>
      <c r="C1" s="444"/>
      <c r="D1" s="444"/>
      <c r="E1" s="444"/>
      <c r="F1" s="444"/>
      <c r="G1" s="444"/>
      <c r="H1" s="444"/>
      <c r="I1" s="215"/>
      <c r="J1" s="215"/>
      <c r="K1" s="215"/>
      <c r="L1" s="216"/>
    </row>
    <row r="2" spans="5:12" ht="15.75">
      <c r="E2" s="445" t="s">
        <v>156</v>
      </c>
      <c r="F2" s="446"/>
      <c r="G2" s="446"/>
      <c r="H2" s="446"/>
      <c r="I2" s="220"/>
      <c r="J2" s="220"/>
      <c r="K2" s="220"/>
      <c r="L2" s="220"/>
    </row>
    <row r="3" spans="1:12" ht="63" customHeight="1">
      <c r="A3" s="442" t="s">
        <v>0</v>
      </c>
      <c r="B3" s="442" t="s">
        <v>116</v>
      </c>
      <c r="C3" s="443" t="s">
        <v>117</v>
      </c>
      <c r="D3" s="443"/>
      <c r="E3" s="443" t="s">
        <v>118</v>
      </c>
      <c r="F3" s="443" t="s">
        <v>119</v>
      </c>
      <c r="G3" s="443"/>
      <c r="H3" s="443" t="s">
        <v>120</v>
      </c>
      <c r="I3" s="111"/>
      <c r="J3" s="111"/>
      <c r="K3" s="111"/>
      <c r="L3" s="111"/>
    </row>
    <row r="4" spans="1:15" ht="79.5" customHeight="1">
      <c r="A4" s="442"/>
      <c r="B4" s="442"/>
      <c r="C4" s="112" t="s">
        <v>121</v>
      </c>
      <c r="D4" s="112" t="s">
        <v>122</v>
      </c>
      <c r="E4" s="443"/>
      <c r="F4" s="112" t="s">
        <v>121</v>
      </c>
      <c r="G4" s="112" t="s">
        <v>122</v>
      </c>
      <c r="H4" s="443"/>
      <c r="I4" s="111"/>
      <c r="J4" s="111"/>
      <c r="K4" s="111"/>
      <c r="L4" s="111"/>
      <c r="O4" s="221">
        <v>0</v>
      </c>
    </row>
    <row r="5" spans="1:43" s="225" customFormat="1" ht="15">
      <c r="A5" s="222">
        <v>1</v>
      </c>
      <c r="B5" s="222">
        <v>2</v>
      </c>
      <c r="C5" s="222">
        <v>5</v>
      </c>
      <c r="D5" s="222">
        <v>6</v>
      </c>
      <c r="E5" s="222">
        <v>7</v>
      </c>
      <c r="F5" s="222">
        <v>8</v>
      </c>
      <c r="G5" s="222">
        <v>9</v>
      </c>
      <c r="H5" s="222">
        <v>10</v>
      </c>
      <c r="I5" s="223"/>
      <c r="J5" s="223"/>
      <c r="K5" s="223"/>
      <c r="L5" s="223"/>
      <c r="M5" s="224"/>
      <c r="N5" s="225" t="s">
        <v>130</v>
      </c>
      <c r="O5" s="226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</row>
    <row r="6" spans="1:43" s="309" customFormat="1" ht="24.75" customHeight="1">
      <c r="A6" s="299">
        <v>3</v>
      </c>
      <c r="B6" s="300" t="s">
        <v>22</v>
      </c>
      <c r="C6" s="301">
        <v>48629</v>
      </c>
      <c r="D6" s="301">
        <v>0</v>
      </c>
      <c r="E6" s="301">
        <v>139</v>
      </c>
      <c r="F6" s="301">
        <v>45291</v>
      </c>
      <c r="G6" s="301">
        <v>250</v>
      </c>
      <c r="H6" s="301">
        <v>218.15</v>
      </c>
      <c r="I6" s="302"/>
      <c r="J6" s="302"/>
      <c r="K6" s="302"/>
      <c r="L6" s="303"/>
      <c r="M6" s="304">
        <f aca="true" t="shared" si="0" ref="M6:M14">E6+H6</f>
        <v>357.15</v>
      </c>
      <c r="N6" s="305">
        <f>'Part-II'!L10</f>
        <v>357.15000000000003</v>
      </c>
      <c r="O6" s="305">
        <f aca="true" t="shared" si="1" ref="O6:O14">M6-N6</f>
        <v>0</v>
      </c>
      <c r="P6" s="306"/>
      <c r="Q6" s="306"/>
      <c r="R6" s="306">
        <v>262.21</v>
      </c>
      <c r="S6" s="306">
        <f>E6+R6</f>
        <v>401.21</v>
      </c>
      <c r="T6" s="307">
        <f>H6+R6</f>
        <v>480.36</v>
      </c>
      <c r="U6" s="308">
        <v>1148.62</v>
      </c>
      <c r="V6" s="306"/>
      <c r="W6" s="306">
        <v>1103.33962</v>
      </c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</row>
    <row r="7" spans="1:43" s="278" customFormat="1" ht="24.75" customHeight="1">
      <c r="A7" s="271">
        <v>8</v>
      </c>
      <c r="B7" s="272" t="s">
        <v>23</v>
      </c>
      <c r="C7" s="273">
        <v>11379</v>
      </c>
      <c r="D7" s="273">
        <v>8</v>
      </c>
      <c r="E7" s="319">
        <v>46.13</v>
      </c>
      <c r="F7" s="273">
        <v>32627</v>
      </c>
      <c r="G7" s="273">
        <v>1377</v>
      </c>
      <c r="H7" s="273">
        <v>86.68</v>
      </c>
      <c r="I7" s="280"/>
      <c r="J7" s="280"/>
      <c r="K7" s="280"/>
      <c r="L7" s="274"/>
      <c r="M7" s="275">
        <f t="shared" si="0"/>
        <v>132.81</v>
      </c>
      <c r="N7" s="276">
        <f>'Part-II'!L11</f>
        <v>132.80999999999997</v>
      </c>
      <c r="O7" s="276">
        <f t="shared" si="1"/>
        <v>0</v>
      </c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</row>
    <row r="8" spans="1:43" s="278" customFormat="1" ht="24.75" customHeight="1">
      <c r="A8" s="271">
        <v>9</v>
      </c>
      <c r="B8" s="272" t="s">
        <v>24</v>
      </c>
      <c r="C8" s="273">
        <v>2803</v>
      </c>
      <c r="D8" s="273">
        <v>85</v>
      </c>
      <c r="E8" s="319">
        <v>12.530000000000001</v>
      </c>
      <c r="F8" s="273">
        <v>24603</v>
      </c>
      <c r="G8" s="273">
        <v>1449</v>
      </c>
      <c r="H8" s="273">
        <v>142.05</v>
      </c>
      <c r="I8" s="310"/>
      <c r="J8" s="310"/>
      <c r="K8" s="310"/>
      <c r="L8" s="274"/>
      <c r="M8" s="275">
        <f t="shared" si="0"/>
        <v>154.58</v>
      </c>
      <c r="N8" s="276">
        <f>'Part-II'!L12</f>
        <v>157.70403</v>
      </c>
      <c r="O8" s="276">
        <f t="shared" si="1"/>
        <v>-3.1240299999999763</v>
      </c>
      <c r="P8" s="277"/>
      <c r="Q8" s="277"/>
      <c r="R8" s="277"/>
      <c r="S8" s="280">
        <v>341.33</v>
      </c>
      <c r="T8" s="280">
        <f>H6</f>
        <v>218.15</v>
      </c>
      <c r="U8" s="280">
        <f>S8+T8</f>
        <v>559.48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</row>
    <row r="9" spans="1:43" s="278" customFormat="1" ht="24.75" customHeight="1">
      <c r="A9" s="271">
        <v>10</v>
      </c>
      <c r="B9" s="272" t="s">
        <v>25</v>
      </c>
      <c r="C9" s="273">
        <v>30456</v>
      </c>
      <c r="D9" s="273">
        <v>0</v>
      </c>
      <c r="E9" s="319">
        <v>76.91346405</v>
      </c>
      <c r="F9" s="273">
        <v>30156</v>
      </c>
      <c r="G9" s="273">
        <v>0</v>
      </c>
      <c r="H9" s="319">
        <v>76.14815595</v>
      </c>
      <c r="I9" s="298"/>
      <c r="J9" s="298"/>
      <c r="K9" s="298"/>
      <c r="L9" s="274"/>
      <c r="M9" s="275">
        <f>E9+H9</f>
        <v>153.06162</v>
      </c>
      <c r="N9" s="276">
        <f>'Part-II'!L13</f>
        <v>153.06162</v>
      </c>
      <c r="O9" s="276">
        <f t="shared" si="1"/>
        <v>0</v>
      </c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</row>
    <row r="10" spans="1:44" s="314" customFormat="1" ht="24.75" customHeight="1">
      <c r="A10" s="271">
        <v>11</v>
      </c>
      <c r="B10" s="272" t="s">
        <v>26</v>
      </c>
      <c r="C10" s="273">
        <v>3831</v>
      </c>
      <c r="D10" s="273">
        <v>0</v>
      </c>
      <c r="E10" s="319">
        <v>32.99562</v>
      </c>
      <c r="F10" s="273">
        <v>29038</v>
      </c>
      <c r="G10" s="273">
        <v>0</v>
      </c>
      <c r="H10" s="319">
        <v>74.57928</v>
      </c>
      <c r="I10" s="280"/>
      <c r="J10" s="280"/>
      <c r="K10" s="280"/>
      <c r="L10" s="274"/>
      <c r="M10" s="275">
        <f t="shared" si="0"/>
        <v>107.5749</v>
      </c>
      <c r="N10" s="276">
        <f>'Part-II'!L14</f>
        <v>118.36253</v>
      </c>
      <c r="O10" s="276">
        <f t="shared" si="1"/>
        <v>-10.787630000000007</v>
      </c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313"/>
    </row>
    <row r="11" spans="1:43" s="278" customFormat="1" ht="24.75" customHeight="1">
      <c r="A11" s="271">
        <v>12</v>
      </c>
      <c r="B11" s="272" t="s">
        <v>27</v>
      </c>
      <c r="C11" s="273">
        <v>4331</v>
      </c>
      <c r="D11" s="273">
        <v>0</v>
      </c>
      <c r="E11" s="319">
        <v>3.25</v>
      </c>
      <c r="F11" s="273">
        <v>51097</v>
      </c>
      <c r="G11" s="273">
        <v>0</v>
      </c>
      <c r="H11" s="273">
        <v>60.379999999999995</v>
      </c>
      <c r="I11" s="310"/>
      <c r="J11" s="310"/>
      <c r="K11" s="310"/>
      <c r="L11" s="274"/>
      <c r="M11" s="275">
        <f t="shared" si="0"/>
        <v>63.629999999999995</v>
      </c>
      <c r="N11" s="276">
        <f>'Part-II'!L15</f>
        <v>63.629999999999995</v>
      </c>
      <c r="O11" s="276">
        <f t="shared" si="1"/>
        <v>0</v>
      </c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</row>
    <row r="12" spans="1:43" s="278" customFormat="1" ht="24.75" customHeight="1">
      <c r="A12" s="271">
        <v>13</v>
      </c>
      <c r="B12" s="272" t="s">
        <v>28</v>
      </c>
      <c r="C12" s="273">
        <v>17715</v>
      </c>
      <c r="D12" s="273">
        <v>273</v>
      </c>
      <c r="E12" s="319">
        <v>21.959999999999997</v>
      </c>
      <c r="F12" s="273">
        <v>50105</v>
      </c>
      <c r="G12" s="273">
        <v>616</v>
      </c>
      <c r="H12" s="273">
        <v>69.64000000000001</v>
      </c>
      <c r="I12" s="280"/>
      <c r="J12" s="280"/>
      <c r="K12" s="280"/>
      <c r="L12" s="274"/>
      <c r="M12" s="275">
        <f t="shared" si="0"/>
        <v>91.60000000000001</v>
      </c>
      <c r="N12" s="276">
        <f>'Part-II'!L16</f>
        <v>91.59684</v>
      </c>
      <c r="O12" s="276">
        <f t="shared" si="1"/>
        <v>0.0031600000000082673</v>
      </c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</row>
    <row r="13" spans="1:43" s="218" customFormat="1" ht="24.75" customHeight="1">
      <c r="A13" s="292"/>
      <c r="B13" s="293" t="s">
        <v>132</v>
      </c>
      <c r="C13" s="294">
        <v>0</v>
      </c>
      <c r="D13" s="294">
        <v>0</v>
      </c>
      <c r="E13" s="350">
        <v>0</v>
      </c>
      <c r="F13" s="294">
        <v>0</v>
      </c>
      <c r="G13" s="294">
        <v>0</v>
      </c>
      <c r="H13" s="294">
        <v>0</v>
      </c>
      <c r="I13" s="296"/>
      <c r="J13" s="296"/>
      <c r="K13" s="296"/>
      <c r="L13" s="113"/>
      <c r="M13" s="229">
        <f t="shared" si="0"/>
        <v>0</v>
      </c>
      <c r="N13" s="230">
        <f>'Part-II'!L18</f>
        <v>0</v>
      </c>
      <c r="O13" s="230">
        <f t="shared" si="1"/>
        <v>0</v>
      </c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</row>
    <row r="14" spans="1:43" s="232" customFormat="1" ht="24.75" customHeight="1">
      <c r="A14" s="449" t="s">
        <v>5</v>
      </c>
      <c r="B14" s="449"/>
      <c r="C14" s="233">
        <f aca="true" t="shared" si="2" ref="C14:H14">SUM(C6:C13)</f>
        <v>119144</v>
      </c>
      <c r="D14" s="233">
        <f t="shared" si="2"/>
        <v>366</v>
      </c>
      <c r="E14" s="351">
        <f t="shared" si="2"/>
        <v>332.77908405</v>
      </c>
      <c r="F14" s="233">
        <f t="shared" si="2"/>
        <v>262917</v>
      </c>
      <c r="G14" s="233">
        <f t="shared" si="2"/>
        <v>3692</v>
      </c>
      <c r="H14" s="351">
        <f t="shared" si="2"/>
        <v>727.6274359500001</v>
      </c>
      <c r="I14" s="113"/>
      <c r="J14" s="113"/>
      <c r="K14" s="113"/>
      <c r="L14" s="113"/>
      <c r="M14" s="229">
        <f t="shared" si="0"/>
        <v>1060.40652</v>
      </c>
      <c r="N14" s="231">
        <f>SUM(N6:N13)</f>
        <v>1074.31502</v>
      </c>
      <c r="O14" s="230">
        <f t="shared" si="1"/>
        <v>-13.908500000000004</v>
      </c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</row>
    <row r="16" spans="3:11" ht="47.25" customHeight="1">
      <c r="C16" s="234"/>
      <c r="D16" s="234"/>
      <c r="E16" s="234"/>
      <c r="F16" s="234"/>
      <c r="G16" s="234"/>
      <c r="H16" s="234"/>
      <c r="I16" s="234"/>
      <c r="J16" s="291"/>
      <c r="K16" s="234"/>
    </row>
    <row r="17" spans="6:8" ht="19.5" customHeight="1">
      <c r="F17" s="447" t="s">
        <v>157</v>
      </c>
      <c r="G17" s="447"/>
      <c r="H17" s="447"/>
    </row>
    <row r="18" spans="6:13" ht="18" customHeight="1">
      <c r="F18" s="448" t="s">
        <v>113</v>
      </c>
      <c r="G18" s="448"/>
      <c r="H18" s="448"/>
      <c r="M18" s="235"/>
    </row>
    <row r="19" spans="6:10" ht="15">
      <c r="F19" s="448" t="s">
        <v>101</v>
      </c>
      <c r="G19" s="448"/>
      <c r="H19" s="448"/>
      <c r="J19" s="236"/>
    </row>
    <row r="20" spans="6:8" ht="12.75" customHeight="1">
      <c r="F20" s="448"/>
      <c r="G20" s="448"/>
      <c r="H20" s="448"/>
    </row>
  </sheetData>
  <sheetProtection/>
  <mergeCells count="13">
    <mergeCell ref="F17:H17"/>
    <mergeCell ref="F18:H18"/>
    <mergeCell ref="F20:H20"/>
    <mergeCell ref="F19:H19"/>
    <mergeCell ref="A14:B14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scale="91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T17"/>
  <sheetViews>
    <sheetView zoomScalePageLayoutView="0" workbookViewId="0" topLeftCell="AX1">
      <selection activeCell="BL19" sqref="BL19"/>
    </sheetView>
  </sheetViews>
  <sheetFormatPr defaultColWidth="9.140625" defaultRowHeight="15"/>
  <cols>
    <col min="1" max="1" width="10.8515625" style="0" customWidth="1"/>
    <col min="2" max="2" width="17.57421875" style="0" customWidth="1"/>
    <col min="3" max="4" width="9.140625" style="0" customWidth="1"/>
    <col min="5" max="5" width="15.140625" style="0" customWidth="1"/>
    <col min="6" max="7" width="9.140625" style="0" customWidth="1"/>
    <col min="8" max="8" width="12.57421875" style="0" customWidth="1"/>
    <col min="9" max="10" width="9.140625" style="0" customWidth="1"/>
    <col min="11" max="11" width="11.7109375" style="0" customWidth="1"/>
    <col min="12" max="13" width="9.140625" style="0" customWidth="1"/>
    <col min="14" max="14" width="13.140625" style="0" customWidth="1"/>
    <col min="15" max="26" width="9.140625" style="0" customWidth="1"/>
    <col min="27" max="27" width="12.7109375" style="0" customWidth="1"/>
    <col min="28" max="52" width="9.140625" style="0" customWidth="1"/>
    <col min="53" max="53" width="11.140625" style="0" customWidth="1"/>
    <col min="54" max="56" width="9.140625" style="0" customWidth="1"/>
    <col min="57" max="57" width="10.7109375" style="0" hidden="1" customWidth="1"/>
    <col min="58" max="62" width="9.140625" style="0" hidden="1" customWidth="1"/>
    <col min="65" max="65" width="9.57421875" style="0" bestFit="1" customWidth="1"/>
    <col min="68" max="68" width="9.57421875" style="0" bestFit="1" customWidth="1"/>
    <col min="69" max="69" width="12.140625" style="254" customWidth="1"/>
    <col min="70" max="70" width="17.00390625" style="254" customWidth="1"/>
    <col min="71" max="71" width="15.140625" style="254" customWidth="1"/>
    <col min="72" max="72" width="14.421875" style="254" customWidth="1"/>
  </cols>
  <sheetData>
    <row r="2" spans="1:68" ht="15" customHeight="1">
      <c r="A2" s="453" t="s">
        <v>0</v>
      </c>
      <c r="B2" s="454" t="s">
        <v>141</v>
      </c>
      <c r="C2" s="391" t="s">
        <v>46</v>
      </c>
      <c r="D2" s="391"/>
      <c r="E2" s="391"/>
      <c r="F2" s="391"/>
      <c r="G2" s="391"/>
      <c r="H2" s="391"/>
      <c r="I2" s="391" t="s">
        <v>47</v>
      </c>
      <c r="J2" s="391"/>
      <c r="K2" s="391"/>
      <c r="L2" s="391"/>
      <c r="M2" s="391"/>
      <c r="N2" s="391"/>
      <c r="O2" s="391" t="s">
        <v>48</v>
      </c>
      <c r="P2" s="391"/>
      <c r="Q2" s="391"/>
      <c r="R2" s="391"/>
      <c r="S2" s="391"/>
      <c r="T2" s="391"/>
      <c r="U2" s="391" t="s">
        <v>97</v>
      </c>
      <c r="V2" s="391"/>
      <c r="W2" s="391"/>
      <c r="X2" s="391"/>
      <c r="Y2" s="391"/>
      <c r="Z2" s="391"/>
      <c r="AA2" s="391" t="s">
        <v>49</v>
      </c>
      <c r="AB2" s="391"/>
      <c r="AC2" s="391"/>
      <c r="AD2" s="391"/>
      <c r="AE2" s="391"/>
      <c r="AF2" s="391"/>
      <c r="AG2" s="391" t="s">
        <v>50</v>
      </c>
      <c r="AH2" s="391"/>
      <c r="AI2" s="391"/>
      <c r="AJ2" s="391"/>
      <c r="AK2" s="391"/>
      <c r="AL2" s="391"/>
      <c r="AM2" s="391" t="s">
        <v>51</v>
      </c>
      <c r="AN2" s="391"/>
      <c r="AO2" s="391"/>
      <c r="AP2" s="391"/>
      <c r="AQ2" s="391"/>
      <c r="AR2" s="391"/>
      <c r="AS2" s="391" t="s">
        <v>52</v>
      </c>
      <c r="AT2" s="391"/>
      <c r="AU2" s="391"/>
      <c r="AV2" s="391"/>
      <c r="AW2" s="391"/>
      <c r="AX2" s="391"/>
      <c r="AY2" s="391" t="s">
        <v>53</v>
      </c>
      <c r="AZ2" s="391"/>
      <c r="BA2" s="391"/>
      <c r="BB2" s="391"/>
      <c r="BC2" s="391"/>
      <c r="BD2" s="391"/>
      <c r="BE2" s="402" t="s">
        <v>139</v>
      </c>
      <c r="BF2" s="403"/>
      <c r="BG2" s="403"/>
      <c r="BH2" s="403"/>
      <c r="BI2" s="403"/>
      <c r="BJ2" s="404"/>
      <c r="BK2" s="391" t="s">
        <v>100</v>
      </c>
      <c r="BL2" s="391"/>
      <c r="BM2" s="391"/>
      <c r="BN2" s="391"/>
      <c r="BO2" s="391"/>
      <c r="BP2" s="391"/>
    </row>
    <row r="3" spans="1:68" ht="15" customHeight="1">
      <c r="A3" s="453"/>
      <c r="B3" s="454"/>
      <c r="C3" s="391" t="s">
        <v>54</v>
      </c>
      <c r="D3" s="391"/>
      <c r="E3" s="391"/>
      <c r="F3" s="391" t="s">
        <v>55</v>
      </c>
      <c r="G3" s="391"/>
      <c r="H3" s="391"/>
      <c r="I3" s="391" t="s">
        <v>54</v>
      </c>
      <c r="J3" s="391"/>
      <c r="K3" s="391"/>
      <c r="L3" s="391" t="s">
        <v>55</v>
      </c>
      <c r="M3" s="391"/>
      <c r="N3" s="391"/>
      <c r="O3" s="391" t="s">
        <v>54</v>
      </c>
      <c r="P3" s="391"/>
      <c r="Q3" s="391"/>
      <c r="R3" s="391" t="s">
        <v>55</v>
      </c>
      <c r="S3" s="391"/>
      <c r="T3" s="391"/>
      <c r="U3" s="391" t="s">
        <v>54</v>
      </c>
      <c r="V3" s="391"/>
      <c r="W3" s="391"/>
      <c r="X3" s="391" t="s">
        <v>55</v>
      </c>
      <c r="Y3" s="391"/>
      <c r="Z3" s="391"/>
      <c r="AA3" s="391" t="s">
        <v>54</v>
      </c>
      <c r="AB3" s="391"/>
      <c r="AC3" s="391"/>
      <c r="AD3" s="391" t="s">
        <v>55</v>
      </c>
      <c r="AE3" s="391"/>
      <c r="AF3" s="391"/>
      <c r="AG3" s="391" t="s">
        <v>54</v>
      </c>
      <c r="AH3" s="391"/>
      <c r="AI3" s="391"/>
      <c r="AJ3" s="391" t="s">
        <v>55</v>
      </c>
      <c r="AK3" s="391"/>
      <c r="AL3" s="391"/>
      <c r="AM3" s="391" t="s">
        <v>54</v>
      </c>
      <c r="AN3" s="391"/>
      <c r="AO3" s="391"/>
      <c r="AP3" s="391" t="s">
        <v>55</v>
      </c>
      <c r="AQ3" s="391"/>
      <c r="AR3" s="391"/>
      <c r="AS3" s="391" t="s">
        <v>54</v>
      </c>
      <c r="AT3" s="391"/>
      <c r="AU3" s="391"/>
      <c r="AV3" s="391" t="s">
        <v>55</v>
      </c>
      <c r="AW3" s="391"/>
      <c r="AX3" s="391"/>
      <c r="AY3" s="391" t="s">
        <v>54</v>
      </c>
      <c r="AZ3" s="391"/>
      <c r="BA3" s="391"/>
      <c r="BB3" s="391" t="s">
        <v>55</v>
      </c>
      <c r="BC3" s="391"/>
      <c r="BD3" s="391"/>
      <c r="BE3" s="402" t="s">
        <v>54</v>
      </c>
      <c r="BF3" s="403"/>
      <c r="BG3" s="404"/>
      <c r="BH3" s="402" t="s">
        <v>55</v>
      </c>
      <c r="BI3" s="403"/>
      <c r="BJ3" s="404"/>
      <c r="BK3" s="391" t="s">
        <v>54</v>
      </c>
      <c r="BL3" s="391"/>
      <c r="BM3" s="391"/>
      <c r="BN3" s="391" t="s">
        <v>55</v>
      </c>
      <c r="BO3" s="391"/>
      <c r="BP3" s="391"/>
    </row>
    <row r="4" spans="1:68" ht="15" customHeight="1">
      <c r="A4" s="453"/>
      <c r="B4" s="454"/>
      <c r="C4" s="387" t="s">
        <v>56</v>
      </c>
      <c r="D4" s="387"/>
      <c r="E4" s="387" t="s">
        <v>57</v>
      </c>
      <c r="F4" s="387" t="s">
        <v>56</v>
      </c>
      <c r="G4" s="387"/>
      <c r="H4" s="387" t="s">
        <v>57</v>
      </c>
      <c r="I4" s="387" t="s">
        <v>56</v>
      </c>
      <c r="J4" s="387"/>
      <c r="K4" s="387" t="s">
        <v>57</v>
      </c>
      <c r="L4" s="387" t="s">
        <v>56</v>
      </c>
      <c r="M4" s="387"/>
      <c r="N4" s="387" t="s">
        <v>57</v>
      </c>
      <c r="O4" s="387" t="s">
        <v>56</v>
      </c>
      <c r="P4" s="387"/>
      <c r="Q4" s="387" t="s">
        <v>57</v>
      </c>
      <c r="R4" s="387" t="s">
        <v>56</v>
      </c>
      <c r="S4" s="387"/>
      <c r="T4" s="387" t="s">
        <v>57</v>
      </c>
      <c r="U4" s="387" t="s">
        <v>56</v>
      </c>
      <c r="V4" s="387"/>
      <c r="W4" s="387" t="s">
        <v>57</v>
      </c>
      <c r="X4" s="387" t="s">
        <v>56</v>
      </c>
      <c r="Y4" s="387"/>
      <c r="Z4" s="387" t="s">
        <v>57</v>
      </c>
      <c r="AA4" s="387" t="s">
        <v>56</v>
      </c>
      <c r="AB4" s="387"/>
      <c r="AC4" s="387" t="s">
        <v>57</v>
      </c>
      <c r="AD4" s="387" t="s">
        <v>56</v>
      </c>
      <c r="AE4" s="387"/>
      <c r="AF4" s="387" t="s">
        <v>57</v>
      </c>
      <c r="AG4" s="387" t="s">
        <v>56</v>
      </c>
      <c r="AH4" s="387"/>
      <c r="AI4" s="387" t="s">
        <v>140</v>
      </c>
      <c r="AJ4" s="387" t="s">
        <v>56</v>
      </c>
      <c r="AK4" s="387"/>
      <c r="AL4" s="387" t="s">
        <v>140</v>
      </c>
      <c r="AM4" s="387" t="s">
        <v>56</v>
      </c>
      <c r="AN4" s="387"/>
      <c r="AO4" s="387" t="s">
        <v>57</v>
      </c>
      <c r="AP4" s="387" t="s">
        <v>56</v>
      </c>
      <c r="AQ4" s="387"/>
      <c r="AR4" s="387" t="s">
        <v>57</v>
      </c>
      <c r="AS4" s="387" t="s">
        <v>56</v>
      </c>
      <c r="AT4" s="387"/>
      <c r="AU4" s="387" t="s">
        <v>140</v>
      </c>
      <c r="AV4" s="387" t="s">
        <v>56</v>
      </c>
      <c r="AW4" s="387"/>
      <c r="AX4" s="387" t="s">
        <v>57</v>
      </c>
      <c r="AY4" s="387" t="s">
        <v>56</v>
      </c>
      <c r="AZ4" s="387"/>
      <c r="BA4" s="387" t="s">
        <v>140</v>
      </c>
      <c r="BB4" s="387" t="s">
        <v>56</v>
      </c>
      <c r="BC4" s="387"/>
      <c r="BD4" s="387" t="s">
        <v>140</v>
      </c>
      <c r="BE4" s="451" t="s">
        <v>56</v>
      </c>
      <c r="BF4" s="452"/>
      <c r="BG4" s="385" t="s">
        <v>57</v>
      </c>
      <c r="BH4" s="451" t="s">
        <v>56</v>
      </c>
      <c r="BI4" s="452"/>
      <c r="BJ4" s="385" t="s">
        <v>57</v>
      </c>
      <c r="BK4" s="387" t="s">
        <v>56</v>
      </c>
      <c r="BL4" s="387"/>
      <c r="BM4" s="387" t="s">
        <v>57</v>
      </c>
      <c r="BN4" s="387" t="s">
        <v>56</v>
      </c>
      <c r="BO4" s="387"/>
      <c r="BP4" s="387" t="s">
        <v>57</v>
      </c>
    </row>
    <row r="5" spans="1:72" ht="26.25" customHeight="1">
      <c r="A5" s="453"/>
      <c r="B5" s="454"/>
      <c r="C5" s="17" t="s">
        <v>58</v>
      </c>
      <c r="D5" s="17" t="s">
        <v>59</v>
      </c>
      <c r="E5" s="387"/>
      <c r="F5" s="17" t="s">
        <v>58</v>
      </c>
      <c r="G5" s="17" t="s">
        <v>59</v>
      </c>
      <c r="H5" s="387"/>
      <c r="I5" s="17" t="s">
        <v>58</v>
      </c>
      <c r="J5" s="17" t="s">
        <v>60</v>
      </c>
      <c r="K5" s="387"/>
      <c r="L5" s="17" t="s">
        <v>58</v>
      </c>
      <c r="M5" s="17" t="s">
        <v>60</v>
      </c>
      <c r="N5" s="387"/>
      <c r="O5" s="17" t="s">
        <v>58</v>
      </c>
      <c r="P5" s="17" t="s">
        <v>61</v>
      </c>
      <c r="Q5" s="387"/>
      <c r="R5" s="17" t="s">
        <v>58</v>
      </c>
      <c r="S5" s="17" t="s">
        <v>61</v>
      </c>
      <c r="T5" s="387"/>
      <c r="U5" s="17" t="s">
        <v>58</v>
      </c>
      <c r="V5" s="17" t="s">
        <v>98</v>
      </c>
      <c r="W5" s="387"/>
      <c r="X5" s="17" t="s">
        <v>58</v>
      </c>
      <c r="Y5" s="17" t="s">
        <v>98</v>
      </c>
      <c r="Z5" s="387"/>
      <c r="AA5" s="17" t="s">
        <v>58</v>
      </c>
      <c r="AB5" s="17" t="s">
        <v>59</v>
      </c>
      <c r="AC5" s="387"/>
      <c r="AD5" s="17" t="s">
        <v>58</v>
      </c>
      <c r="AE5" s="17" t="s">
        <v>59</v>
      </c>
      <c r="AF5" s="387"/>
      <c r="AG5" s="17" t="s">
        <v>58</v>
      </c>
      <c r="AH5" s="17" t="s">
        <v>60</v>
      </c>
      <c r="AI5" s="387"/>
      <c r="AJ5" s="17" t="s">
        <v>58</v>
      </c>
      <c r="AK5" s="17" t="s">
        <v>60</v>
      </c>
      <c r="AL5" s="387"/>
      <c r="AM5" s="17" t="s">
        <v>58</v>
      </c>
      <c r="AN5" s="17" t="s">
        <v>61</v>
      </c>
      <c r="AO5" s="387"/>
      <c r="AP5" s="17" t="s">
        <v>58</v>
      </c>
      <c r="AQ5" s="17" t="s">
        <v>61</v>
      </c>
      <c r="AR5" s="387"/>
      <c r="AS5" s="17" t="s">
        <v>58</v>
      </c>
      <c r="AT5" s="17" t="s">
        <v>61</v>
      </c>
      <c r="AU5" s="387"/>
      <c r="AV5" s="17" t="s">
        <v>58</v>
      </c>
      <c r="AW5" s="17" t="s">
        <v>61</v>
      </c>
      <c r="AX5" s="387"/>
      <c r="AY5" s="450" t="s">
        <v>58</v>
      </c>
      <c r="AZ5" s="450"/>
      <c r="BA5" s="387"/>
      <c r="BB5" s="450" t="s">
        <v>58</v>
      </c>
      <c r="BC5" s="450"/>
      <c r="BD5" s="387"/>
      <c r="BE5" s="17" t="s">
        <v>58</v>
      </c>
      <c r="BF5" s="17" t="s">
        <v>61</v>
      </c>
      <c r="BG5" s="386"/>
      <c r="BH5" s="17" t="s">
        <v>58</v>
      </c>
      <c r="BI5" s="17" t="s">
        <v>61</v>
      </c>
      <c r="BJ5" s="386"/>
      <c r="BK5" s="450" t="s">
        <v>58</v>
      </c>
      <c r="BL5" s="450"/>
      <c r="BM5" s="387"/>
      <c r="BN5" s="450" t="s">
        <v>58</v>
      </c>
      <c r="BO5" s="450"/>
      <c r="BP5" s="387"/>
      <c r="BQ5" s="255"/>
      <c r="BR5" s="255" t="s">
        <v>143</v>
      </c>
      <c r="BS5" s="255" t="s">
        <v>144</v>
      </c>
      <c r="BT5" s="255" t="s">
        <v>145</v>
      </c>
    </row>
    <row r="6" spans="1:72" s="267" customFormat="1" ht="26.25" customHeight="1">
      <c r="A6" s="263">
        <v>1</v>
      </c>
      <c r="B6" s="269" t="s">
        <v>22</v>
      </c>
      <c r="C6" s="264">
        <v>0</v>
      </c>
      <c r="D6" s="264">
        <v>0</v>
      </c>
      <c r="E6" s="270">
        <v>0</v>
      </c>
      <c r="F6" s="264">
        <v>4</v>
      </c>
      <c r="G6" s="264">
        <v>0</v>
      </c>
      <c r="H6" s="270">
        <v>0</v>
      </c>
      <c r="I6" s="264">
        <v>0</v>
      </c>
      <c r="J6" s="264">
        <v>0</v>
      </c>
      <c r="K6" s="270">
        <v>0</v>
      </c>
      <c r="L6" s="264">
        <v>0</v>
      </c>
      <c r="M6" s="264">
        <v>0</v>
      </c>
      <c r="N6" s="270">
        <v>0</v>
      </c>
      <c r="O6" s="264">
        <v>0</v>
      </c>
      <c r="P6" s="264">
        <v>0</v>
      </c>
      <c r="Q6" s="270">
        <v>0</v>
      </c>
      <c r="R6" s="264">
        <v>0</v>
      </c>
      <c r="S6" s="264">
        <v>0</v>
      </c>
      <c r="T6" s="270">
        <v>0</v>
      </c>
      <c r="U6" s="264">
        <v>0</v>
      </c>
      <c r="V6" s="264">
        <v>0</v>
      </c>
      <c r="W6" s="270">
        <v>0</v>
      </c>
      <c r="X6" s="264">
        <v>0</v>
      </c>
      <c r="Y6" s="264">
        <v>0</v>
      </c>
      <c r="Z6" s="270">
        <v>0</v>
      </c>
      <c r="AA6" s="264">
        <v>0</v>
      </c>
      <c r="AB6" s="264">
        <v>0</v>
      </c>
      <c r="AC6" s="270">
        <v>0</v>
      </c>
      <c r="AD6" s="264">
        <v>0</v>
      </c>
      <c r="AE6" s="264">
        <v>0</v>
      </c>
      <c r="AF6" s="270">
        <v>0</v>
      </c>
      <c r="AG6" s="264">
        <v>0</v>
      </c>
      <c r="AH6" s="264">
        <v>0</v>
      </c>
      <c r="AI6" s="270">
        <v>0</v>
      </c>
      <c r="AJ6" s="264">
        <v>5</v>
      </c>
      <c r="AK6" s="264">
        <v>0</v>
      </c>
      <c r="AL6" s="270">
        <v>0</v>
      </c>
      <c r="AM6" s="264">
        <v>0</v>
      </c>
      <c r="AN6" s="264">
        <v>1340</v>
      </c>
      <c r="AO6" s="270">
        <v>0</v>
      </c>
      <c r="AP6" s="264">
        <v>3</v>
      </c>
      <c r="AQ6" s="264">
        <v>9</v>
      </c>
      <c r="AR6" s="270">
        <v>0</v>
      </c>
      <c r="AS6" s="264">
        <v>0</v>
      </c>
      <c r="AT6" s="264">
        <v>3.005808333333333</v>
      </c>
      <c r="AU6" s="270">
        <v>292.15000000000003</v>
      </c>
      <c r="AV6" s="264">
        <v>0</v>
      </c>
      <c r="AW6" s="264">
        <v>0</v>
      </c>
      <c r="AX6" s="270">
        <v>0</v>
      </c>
      <c r="AY6" s="264">
        <v>0</v>
      </c>
      <c r="AZ6" s="264">
        <v>0</v>
      </c>
      <c r="BA6" s="270">
        <v>65</v>
      </c>
      <c r="BB6" s="264">
        <v>0</v>
      </c>
      <c r="BC6" s="264">
        <v>8</v>
      </c>
      <c r="BD6" s="270">
        <v>0</v>
      </c>
      <c r="BE6" s="264"/>
      <c r="BF6" s="264"/>
      <c r="BG6" s="270"/>
      <c r="BH6" s="264"/>
      <c r="BI6" s="264"/>
      <c r="BJ6" s="270"/>
      <c r="BK6" s="264">
        <f aca="true" t="shared" si="0" ref="BK6:BP14">C6+I6+O6+U6+AA6+AG6+AM6+AS6+AY6+BE6</f>
        <v>0</v>
      </c>
      <c r="BL6" s="264">
        <f t="shared" si="0"/>
        <v>1343.0058083333333</v>
      </c>
      <c r="BM6" s="264">
        <f t="shared" si="0"/>
        <v>357.15000000000003</v>
      </c>
      <c r="BN6" s="264">
        <f t="shared" si="0"/>
        <v>12</v>
      </c>
      <c r="BO6" s="264">
        <f t="shared" si="0"/>
        <v>17</v>
      </c>
      <c r="BP6" s="264">
        <f t="shared" si="0"/>
        <v>0</v>
      </c>
      <c r="BQ6" s="266" t="s">
        <v>22</v>
      </c>
      <c r="BR6" s="266">
        <f>'Part-II'!L10+'Part-II'!M10+'Part-II'!N10</f>
        <v>357.15000000000003</v>
      </c>
      <c r="BS6" s="266">
        <f>BM6+BP6</f>
        <v>357.15000000000003</v>
      </c>
      <c r="BT6" s="266">
        <f>BR6-BS6</f>
        <v>0</v>
      </c>
    </row>
    <row r="7" spans="1:72" s="267" customFormat="1" ht="26.25" customHeight="1">
      <c r="A7" s="263">
        <v>2</v>
      </c>
      <c r="B7" s="269" t="s">
        <v>23</v>
      </c>
      <c r="C7" s="289">
        <v>0</v>
      </c>
      <c r="D7" s="289">
        <v>0</v>
      </c>
      <c r="E7" s="270">
        <v>0</v>
      </c>
      <c r="F7" s="289">
        <v>2</v>
      </c>
      <c r="G7" s="289">
        <v>0</v>
      </c>
      <c r="H7" s="270">
        <v>0.0152</v>
      </c>
      <c r="I7" s="289">
        <v>0</v>
      </c>
      <c r="J7" s="289">
        <v>0</v>
      </c>
      <c r="K7" s="270">
        <v>0</v>
      </c>
      <c r="L7" s="289">
        <v>24</v>
      </c>
      <c r="M7" s="289">
        <v>0</v>
      </c>
      <c r="N7" s="270">
        <v>3.7331999999999996</v>
      </c>
      <c r="O7" s="264">
        <v>0</v>
      </c>
      <c r="P7" s="264">
        <v>0</v>
      </c>
      <c r="Q7" s="270">
        <v>0</v>
      </c>
      <c r="R7" s="264">
        <v>83</v>
      </c>
      <c r="S7" s="264">
        <v>0</v>
      </c>
      <c r="T7" s="270">
        <v>70.32480000000001</v>
      </c>
      <c r="U7" s="264">
        <v>0</v>
      </c>
      <c r="V7" s="264">
        <v>0</v>
      </c>
      <c r="W7" s="270">
        <v>0</v>
      </c>
      <c r="X7" s="264">
        <v>4</v>
      </c>
      <c r="Y7" s="264">
        <v>0</v>
      </c>
      <c r="Z7" s="270">
        <v>2.4725</v>
      </c>
      <c r="AA7" s="264">
        <v>0</v>
      </c>
      <c r="AB7" s="264">
        <v>0</v>
      </c>
      <c r="AC7" s="270">
        <v>0</v>
      </c>
      <c r="AD7" s="264">
        <v>0</v>
      </c>
      <c r="AE7" s="264">
        <v>0</v>
      </c>
      <c r="AF7" s="270">
        <v>0</v>
      </c>
      <c r="AG7" s="264">
        <v>0</v>
      </c>
      <c r="AH7" s="264">
        <v>0</v>
      </c>
      <c r="AI7" s="270">
        <v>0</v>
      </c>
      <c r="AJ7" s="264">
        <v>26</v>
      </c>
      <c r="AK7" s="264">
        <v>0</v>
      </c>
      <c r="AL7" s="270">
        <v>11.4676</v>
      </c>
      <c r="AM7" s="264">
        <v>0</v>
      </c>
      <c r="AN7" s="264">
        <v>0</v>
      </c>
      <c r="AO7" s="270">
        <v>0</v>
      </c>
      <c r="AP7" s="264">
        <v>19</v>
      </c>
      <c r="AQ7" s="264">
        <v>0</v>
      </c>
      <c r="AR7" s="270">
        <v>21.8878</v>
      </c>
      <c r="AS7" s="264">
        <v>0</v>
      </c>
      <c r="AT7" s="264">
        <v>0</v>
      </c>
      <c r="AU7" s="270">
        <v>0</v>
      </c>
      <c r="AV7" s="264">
        <v>26</v>
      </c>
      <c r="AW7" s="264">
        <v>0</v>
      </c>
      <c r="AX7" s="265">
        <v>17.751800000000003</v>
      </c>
      <c r="AY7" s="264">
        <v>0</v>
      </c>
      <c r="AZ7" s="264">
        <v>0</v>
      </c>
      <c r="BA7" s="270">
        <v>0</v>
      </c>
      <c r="BB7" s="264">
        <v>41</v>
      </c>
      <c r="BC7" s="264">
        <v>0.4732</v>
      </c>
      <c r="BD7" s="265">
        <v>9.0821</v>
      </c>
      <c r="BE7" s="264"/>
      <c r="BF7" s="264"/>
      <c r="BG7" s="270"/>
      <c r="BH7" s="264"/>
      <c r="BI7" s="264"/>
      <c r="BJ7" s="270"/>
      <c r="BK7" s="264">
        <f t="shared" si="0"/>
        <v>0</v>
      </c>
      <c r="BL7" s="264">
        <f t="shared" si="0"/>
        <v>0</v>
      </c>
      <c r="BM7" s="264">
        <f t="shared" si="0"/>
        <v>0</v>
      </c>
      <c r="BN7" s="264">
        <f t="shared" si="0"/>
        <v>225</v>
      </c>
      <c r="BO7" s="264">
        <f t="shared" si="0"/>
        <v>0.4732</v>
      </c>
      <c r="BP7" s="264">
        <f t="shared" si="0"/>
        <v>136.735</v>
      </c>
      <c r="BQ7" s="266" t="s">
        <v>23</v>
      </c>
      <c r="BR7" s="266">
        <f>'Part-II'!L11+'Part-II'!M11+'Part-II'!N11</f>
        <v>136.71999999999997</v>
      </c>
      <c r="BS7" s="266">
        <f aca="true" t="shared" si="1" ref="BS7:BS15">BM7+BP7</f>
        <v>136.735</v>
      </c>
      <c r="BT7" s="266">
        <f aca="true" t="shared" si="2" ref="BT7:BT15">BR7-BS7</f>
        <v>-0.015000000000043201</v>
      </c>
    </row>
    <row r="8" spans="1:72" s="318" customFormat="1" ht="26.25" customHeight="1">
      <c r="A8" s="263">
        <v>3</v>
      </c>
      <c r="B8" s="269" t="s">
        <v>24</v>
      </c>
      <c r="C8" s="264">
        <v>0</v>
      </c>
      <c r="D8" s="264">
        <v>0</v>
      </c>
      <c r="E8" s="270">
        <v>0</v>
      </c>
      <c r="F8" s="264">
        <v>0</v>
      </c>
      <c r="G8" s="264">
        <v>0</v>
      </c>
      <c r="H8" s="270">
        <v>0</v>
      </c>
      <c r="I8" s="264">
        <v>6</v>
      </c>
      <c r="J8" s="264">
        <v>0.4</v>
      </c>
      <c r="K8" s="270">
        <v>4.104</v>
      </c>
      <c r="L8" s="264">
        <v>10</v>
      </c>
      <c r="M8" s="264">
        <v>0.5</v>
      </c>
      <c r="N8" s="270">
        <v>2.47896</v>
      </c>
      <c r="O8" s="264">
        <v>42</v>
      </c>
      <c r="P8" s="264">
        <v>5</v>
      </c>
      <c r="Q8" s="270">
        <v>62.5527</v>
      </c>
      <c r="R8" s="264">
        <v>15</v>
      </c>
      <c r="S8" s="264">
        <v>12</v>
      </c>
      <c r="T8" s="270">
        <v>9.29721</v>
      </c>
      <c r="U8" s="264">
        <v>28</v>
      </c>
      <c r="V8" s="264">
        <v>0</v>
      </c>
      <c r="W8" s="270">
        <v>40.41128</v>
      </c>
      <c r="X8" s="264">
        <v>0</v>
      </c>
      <c r="Y8" s="264">
        <v>0</v>
      </c>
      <c r="Z8" s="270">
        <v>0</v>
      </c>
      <c r="AA8" s="264">
        <v>0</v>
      </c>
      <c r="AB8" s="264">
        <v>0</v>
      </c>
      <c r="AC8" s="270">
        <v>0</v>
      </c>
      <c r="AD8" s="264">
        <v>0</v>
      </c>
      <c r="AE8" s="264">
        <v>0</v>
      </c>
      <c r="AF8" s="270">
        <v>0</v>
      </c>
      <c r="AG8" s="264">
        <v>0</v>
      </c>
      <c r="AH8" s="264">
        <v>0</v>
      </c>
      <c r="AI8" s="270">
        <v>0</v>
      </c>
      <c r="AJ8" s="264">
        <v>8</v>
      </c>
      <c r="AK8" s="264">
        <v>0</v>
      </c>
      <c r="AL8" s="270">
        <v>16.71585</v>
      </c>
      <c r="AM8" s="264">
        <v>0</v>
      </c>
      <c r="AN8" s="264">
        <v>0</v>
      </c>
      <c r="AO8" s="270">
        <v>0</v>
      </c>
      <c r="AP8" s="264">
        <v>5</v>
      </c>
      <c r="AQ8" s="264">
        <v>0</v>
      </c>
      <c r="AR8" s="270">
        <v>0</v>
      </c>
      <c r="AS8" s="264">
        <v>0</v>
      </c>
      <c r="AT8" s="264">
        <v>0</v>
      </c>
      <c r="AU8" s="270">
        <v>0</v>
      </c>
      <c r="AV8" s="264">
        <v>6</v>
      </c>
      <c r="AW8" s="264">
        <v>0</v>
      </c>
      <c r="AX8" s="270">
        <v>22.144029999999972</v>
      </c>
      <c r="AY8" s="264">
        <v>0</v>
      </c>
      <c r="AZ8" s="264">
        <v>0</v>
      </c>
      <c r="BA8" s="270">
        <v>0</v>
      </c>
      <c r="BB8" s="264">
        <v>1</v>
      </c>
      <c r="BC8" s="264">
        <v>0</v>
      </c>
      <c r="BD8" s="270">
        <v>0</v>
      </c>
      <c r="BE8" s="264"/>
      <c r="BF8" s="264"/>
      <c r="BG8" s="270"/>
      <c r="BH8" s="264"/>
      <c r="BI8" s="264"/>
      <c r="BJ8" s="270"/>
      <c r="BK8" s="264">
        <f t="shared" si="0"/>
        <v>76</v>
      </c>
      <c r="BL8" s="264">
        <f t="shared" si="0"/>
        <v>5.4</v>
      </c>
      <c r="BM8" s="317">
        <f t="shared" si="0"/>
        <v>107.06798</v>
      </c>
      <c r="BN8" s="264">
        <f t="shared" si="0"/>
        <v>45</v>
      </c>
      <c r="BO8" s="317">
        <f t="shared" si="0"/>
        <v>12.5</v>
      </c>
      <c r="BP8" s="317">
        <f t="shared" si="0"/>
        <v>50.63604999999997</v>
      </c>
      <c r="BQ8" s="311" t="s">
        <v>24</v>
      </c>
      <c r="BR8" s="311">
        <f>'Part-II'!L12+'Part-II'!M12+'Part-II'!N12</f>
        <v>157.70403</v>
      </c>
      <c r="BS8" s="311">
        <f t="shared" si="1"/>
        <v>157.70403</v>
      </c>
      <c r="BT8" s="311">
        <f t="shared" si="2"/>
        <v>0</v>
      </c>
    </row>
    <row r="9" spans="1:72" s="267" customFormat="1" ht="26.25" customHeight="1">
      <c r="A9" s="263">
        <v>4</v>
      </c>
      <c r="B9" s="269" t="s">
        <v>25</v>
      </c>
      <c r="C9" s="264">
        <v>37</v>
      </c>
      <c r="D9" s="264">
        <v>0</v>
      </c>
      <c r="E9" s="270">
        <v>16.33254</v>
      </c>
      <c r="F9" s="264">
        <v>0</v>
      </c>
      <c r="G9" s="264">
        <v>0</v>
      </c>
      <c r="H9" s="270">
        <v>0</v>
      </c>
      <c r="I9" s="264">
        <v>0</v>
      </c>
      <c r="J9" s="264">
        <v>0</v>
      </c>
      <c r="K9" s="270">
        <v>0</v>
      </c>
      <c r="L9" s="264">
        <v>0</v>
      </c>
      <c r="M9" s="264">
        <v>0</v>
      </c>
      <c r="N9" s="270">
        <v>0</v>
      </c>
      <c r="O9" s="264">
        <v>0</v>
      </c>
      <c r="P9" s="264">
        <v>0</v>
      </c>
      <c r="Q9" s="270">
        <v>0</v>
      </c>
      <c r="R9" s="264">
        <v>0</v>
      </c>
      <c r="S9" s="264">
        <v>0</v>
      </c>
      <c r="T9" s="270">
        <v>0</v>
      </c>
      <c r="U9" s="264">
        <v>81</v>
      </c>
      <c r="V9" s="264">
        <v>0</v>
      </c>
      <c r="W9" s="270">
        <v>22.09516</v>
      </c>
      <c r="X9" s="264">
        <v>0</v>
      </c>
      <c r="Y9" s="264">
        <v>0</v>
      </c>
      <c r="Z9" s="270">
        <v>0</v>
      </c>
      <c r="AA9" s="264">
        <v>0</v>
      </c>
      <c r="AB9" s="264">
        <v>0</v>
      </c>
      <c r="AC9" s="270">
        <v>0</v>
      </c>
      <c r="AD9" s="264">
        <v>0</v>
      </c>
      <c r="AE9" s="264">
        <v>0</v>
      </c>
      <c r="AF9" s="270">
        <v>0</v>
      </c>
      <c r="AG9" s="264">
        <v>126</v>
      </c>
      <c r="AH9" s="264">
        <v>0</v>
      </c>
      <c r="AI9" s="270">
        <v>44.33426</v>
      </c>
      <c r="AJ9" s="264">
        <v>0</v>
      </c>
      <c r="AK9" s="264">
        <v>0</v>
      </c>
      <c r="AL9" s="270">
        <v>0</v>
      </c>
      <c r="AM9" s="264">
        <v>41</v>
      </c>
      <c r="AN9" s="264">
        <v>0</v>
      </c>
      <c r="AO9" s="270">
        <v>27.98153</v>
      </c>
      <c r="AP9" s="264">
        <v>0</v>
      </c>
      <c r="AQ9" s="264">
        <v>0</v>
      </c>
      <c r="AR9" s="270">
        <v>0</v>
      </c>
      <c r="AS9" s="264">
        <v>45</v>
      </c>
      <c r="AT9" s="264">
        <v>0</v>
      </c>
      <c r="AU9" s="270">
        <v>42.80177</v>
      </c>
      <c r="AV9" s="264">
        <v>0</v>
      </c>
      <c r="AW9" s="264">
        <v>0</v>
      </c>
      <c r="AX9" s="270">
        <v>0</v>
      </c>
      <c r="AY9" s="264">
        <v>0</v>
      </c>
      <c r="AZ9" s="264">
        <v>0</v>
      </c>
      <c r="BA9" s="270">
        <v>0</v>
      </c>
      <c r="BB9" s="264">
        <v>0</v>
      </c>
      <c r="BC9" s="264">
        <v>0</v>
      </c>
      <c r="BD9" s="270">
        <v>0</v>
      </c>
      <c r="BE9" s="264"/>
      <c r="BF9" s="264"/>
      <c r="BG9" s="270"/>
      <c r="BH9" s="264"/>
      <c r="BI9" s="264"/>
      <c r="BJ9" s="270"/>
      <c r="BK9" s="264">
        <f t="shared" si="0"/>
        <v>330</v>
      </c>
      <c r="BL9" s="264">
        <f t="shared" si="0"/>
        <v>0</v>
      </c>
      <c r="BM9" s="264">
        <f t="shared" si="0"/>
        <v>153.54526</v>
      </c>
      <c r="BN9" s="264">
        <f t="shared" si="0"/>
        <v>0</v>
      </c>
      <c r="BO9" s="264">
        <f t="shared" si="0"/>
        <v>0</v>
      </c>
      <c r="BP9" s="264">
        <f t="shared" si="0"/>
        <v>0</v>
      </c>
      <c r="BQ9" s="266" t="s">
        <v>25</v>
      </c>
      <c r="BR9" s="266">
        <f>'Part-II'!L13+'Part-II'!M13+'Part-II'!N13</f>
        <v>153.54526</v>
      </c>
      <c r="BS9" s="266">
        <f t="shared" si="1"/>
        <v>153.54526</v>
      </c>
      <c r="BT9" s="266">
        <f t="shared" si="2"/>
        <v>0</v>
      </c>
    </row>
    <row r="10" spans="1:72" s="267" customFormat="1" ht="15">
      <c r="A10" s="263">
        <v>5</v>
      </c>
      <c r="B10" s="279" t="s">
        <v>26</v>
      </c>
      <c r="C10" s="266">
        <v>0</v>
      </c>
      <c r="D10" s="266">
        <v>0</v>
      </c>
      <c r="E10" s="266">
        <v>1.6824</v>
      </c>
      <c r="F10" s="266">
        <v>0</v>
      </c>
      <c r="G10" s="266">
        <v>0</v>
      </c>
      <c r="H10" s="266">
        <v>0</v>
      </c>
      <c r="I10" s="266">
        <v>0</v>
      </c>
      <c r="J10" s="266">
        <v>0</v>
      </c>
      <c r="K10" s="266">
        <v>4.2722999999999995</v>
      </c>
      <c r="L10" s="266">
        <v>0</v>
      </c>
      <c r="M10" s="266">
        <v>0</v>
      </c>
      <c r="N10" s="266">
        <v>0</v>
      </c>
      <c r="O10" s="266">
        <v>0</v>
      </c>
      <c r="P10" s="266">
        <v>0</v>
      </c>
      <c r="Q10" s="266">
        <v>52.39689</v>
      </c>
      <c r="R10" s="266">
        <v>1</v>
      </c>
      <c r="S10" s="266">
        <v>0</v>
      </c>
      <c r="T10" s="266">
        <v>0</v>
      </c>
      <c r="U10" s="266">
        <v>0</v>
      </c>
      <c r="V10" s="266">
        <v>0</v>
      </c>
      <c r="W10" s="266">
        <v>0.7757</v>
      </c>
      <c r="X10" s="266">
        <v>0</v>
      </c>
      <c r="Y10" s="266">
        <v>0</v>
      </c>
      <c r="Z10" s="266">
        <v>0</v>
      </c>
      <c r="AA10" s="266">
        <v>0</v>
      </c>
      <c r="AB10" s="266">
        <v>0</v>
      </c>
      <c r="AC10" s="266">
        <v>0</v>
      </c>
      <c r="AD10" s="266">
        <v>0</v>
      </c>
      <c r="AE10" s="266">
        <v>0</v>
      </c>
      <c r="AF10" s="266">
        <v>0</v>
      </c>
      <c r="AG10" s="266">
        <v>0</v>
      </c>
      <c r="AH10" s="266">
        <v>0</v>
      </c>
      <c r="AI10" s="266">
        <v>3.9529</v>
      </c>
      <c r="AJ10" s="266">
        <v>0</v>
      </c>
      <c r="AK10" s="266">
        <v>0</v>
      </c>
      <c r="AL10" s="266">
        <v>0</v>
      </c>
      <c r="AM10" s="266">
        <v>0</v>
      </c>
      <c r="AN10" s="266">
        <v>0</v>
      </c>
      <c r="AO10" s="266">
        <v>15.01053</v>
      </c>
      <c r="AP10" s="266">
        <v>0</v>
      </c>
      <c r="AQ10" s="266">
        <v>0</v>
      </c>
      <c r="AR10" s="266">
        <v>0</v>
      </c>
      <c r="AS10" s="266">
        <v>0</v>
      </c>
      <c r="AT10" s="266">
        <v>0</v>
      </c>
      <c r="AU10" s="315">
        <v>42.69238</v>
      </c>
      <c r="AV10" s="266">
        <v>0</v>
      </c>
      <c r="AW10" s="266">
        <v>0</v>
      </c>
      <c r="AX10" s="266">
        <v>0</v>
      </c>
      <c r="AY10" s="266">
        <v>0</v>
      </c>
      <c r="AZ10" s="266">
        <v>0</v>
      </c>
      <c r="BA10" s="266">
        <v>0</v>
      </c>
      <c r="BB10" s="266">
        <v>0</v>
      </c>
      <c r="BC10" s="266">
        <v>0</v>
      </c>
      <c r="BD10" s="266">
        <v>0</v>
      </c>
      <c r="BE10" s="266"/>
      <c r="BF10" s="266"/>
      <c r="BG10" s="266"/>
      <c r="BH10" s="266"/>
      <c r="BI10" s="266"/>
      <c r="BJ10" s="266"/>
      <c r="BK10" s="264">
        <f t="shared" si="0"/>
        <v>0</v>
      </c>
      <c r="BL10" s="264">
        <f t="shared" si="0"/>
        <v>0</v>
      </c>
      <c r="BM10" s="264">
        <f t="shared" si="0"/>
        <v>120.7831</v>
      </c>
      <c r="BN10" s="264">
        <f t="shared" si="0"/>
        <v>1</v>
      </c>
      <c r="BO10" s="264">
        <f t="shared" si="0"/>
        <v>0</v>
      </c>
      <c r="BP10" s="264">
        <f t="shared" si="0"/>
        <v>0</v>
      </c>
      <c r="BQ10" s="266" t="s">
        <v>26</v>
      </c>
      <c r="BR10" s="266">
        <f>'Part-II'!L14+'Part-II'!M14+'Part-II'!N14</f>
        <v>120.918295</v>
      </c>
      <c r="BS10" s="266">
        <f t="shared" si="1"/>
        <v>120.7831</v>
      </c>
      <c r="BT10" s="266">
        <f t="shared" si="2"/>
        <v>0.13519499999999596</v>
      </c>
    </row>
    <row r="11" spans="1:72" s="267" customFormat="1" ht="15">
      <c r="A11" s="263">
        <v>6</v>
      </c>
      <c r="B11" s="279" t="s">
        <v>27</v>
      </c>
      <c r="C11" s="266">
        <v>0</v>
      </c>
      <c r="D11" s="266">
        <v>0</v>
      </c>
      <c r="E11" s="311">
        <v>0</v>
      </c>
      <c r="F11" s="266">
        <v>10</v>
      </c>
      <c r="G11" s="266">
        <v>0</v>
      </c>
      <c r="H11" s="266">
        <v>17.15</v>
      </c>
      <c r="I11" s="266">
        <v>0</v>
      </c>
      <c r="J11" s="266">
        <v>0</v>
      </c>
      <c r="K11" s="266">
        <v>0</v>
      </c>
      <c r="L11" s="266">
        <v>5</v>
      </c>
      <c r="M11" s="266">
        <v>0</v>
      </c>
      <c r="N11" s="266">
        <v>5.77</v>
      </c>
      <c r="O11" s="266">
        <v>0</v>
      </c>
      <c r="P11" s="266">
        <v>0</v>
      </c>
      <c r="Q11" s="266">
        <v>0</v>
      </c>
      <c r="R11" s="266">
        <v>1</v>
      </c>
      <c r="S11" s="266">
        <v>0</v>
      </c>
      <c r="T11" s="266">
        <v>0.76</v>
      </c>
      <c r="U11" s="266">
        <v>0</v>
      </c>
      <c r="V11" s="266">
        <v>0</v>
      </c>
      <c r="W11" s="266">
        <v>0</v>
      </c>
      <c r="X11" s="266">
        <v>6</v>
      </c>
      <c r="Y11" s="266">
        <v>0</v>
      </c>
      <c r="Z11" s="266">
        <v>6.5</v>
      </c>
      <c r="AA11" s="266">
        <v>0</v>
      </c>
      <c r="AB11" s="266">
        <v>0</v>
      </c>
      <c r="AC11" s="266">
        <v>0</v>
      </c>
      <c r="AD11" s="266">
        <v>0</v>
      </c>
      <c r="AE11" s="266">
        <v>0</v>
      </c>
      <c r="AF11" s="266">
        <v>0</v>
      </c>
      <c r="AG11" s="266">
        <v>0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9</v>
      </c>
      <c r="AQ11" s="266">
        <v>0</v>
      </c>
      <c r="AR11" s="266">
        <v>9.120000000000001</v>
      </c>
      <c r="AS11" s="266">
        <v>0</v>
      </c>
      <c r="AT11" s="266">
        <v>0</v>
      </c>
      <c r="AU11" s="266">
        <v>0</v>
      </c>
      <c r="AV11" s="266">
        <v>7</v>
      </c>
      <c r="AW11" s="266">
        <v>0</v>
      </c>
      <c r="AX11" s="266">
        <v>25.36</v>
      </c>
      <c r="AY11" s="266">
        <v>0</v>
      </c>
      <c r="AZ11" s="266">
        <v>0</v>
      </c>
      <c r="BA11" s="266">
        <v>0</v>
      </c>
      <c r="BB11" s="266">
        <v>0</v>
      </c>
      <c r="BC11" s="266">
        <v>0</v>
      </c>
      <c r="BD11" s="266">
        <v>0</v>
      </c>
      <c r="BE11" s="266"/>
      <c r="BF11" s="266"/>
      <c r="BG11" s="266"/>
      <c r="BH11" s="266"/>
      <c r="BI11" s="266"/>
      <c r="BJ11" s="266"/>
      <c r="BK11" s="264">
        <f t="shared" si="0"/>
        <v>0</v>
      </c>
      <c r="BL11" s="264">
        <f t="shared" si="0"/>
        <v>0</v>
      </c>
      <c r="BM11" s="264">
        <f t="shared" si="0"/>
        <v>0</v>
      </c>
      <c r="BN11" s="264">
        <f t="shared" si="0"/>
        <v>38</v>
      </c>
      <c r="BO11" s="264">
        <f t="shared" si="0"/>
        <v>0</v>
      </c>
      <c r="BP11" s="264">
        <f t="shared" si="0"/>
        <v>64.66</v>
      </c>
      <c r="BQ11" s="266" t="s">
        <v>27</v>
      </c>
      <c r="BR11" s="312">
        <f>'Part-II'!L15+'Part-II'!M15+'Part-II'!N15</f>
        <v>64.66</v>
      </c>
      <c r="BS11" s="312">
        <f t="shared" si="1"/>
        <v>64.66</v>
      </c>
      <c r="BT11" s="266">
        <f t="shared" si="2"/>
        <v>0</v>
      </c>
    </row>
    <row r="12" spans="1:72" s="267" customFormat="1" ht="15">
      <c r="A12" s="263">
        <v>7</v>
      </c>
      <c r="B12" s="279" t="s">
        <v>28</v>
      </c>
      <c r="C12" s="266">
        <v>2</v>
      </c>
      <c r="D12" s="266">
        <v>2</v>
      </c>
      <c r="E12" s="266">
        <v>1.9266</v>
      </c>
      <c r="F12" s="266">
        <v>1</v>
      </c>
      <c r="G12" s="266">
        <v>735</v>
      </c>
      <c r="H12" s="266">
        <v>1.26</v>
      </c>
      <c r="I12" s="266">
        <v>1</v>
      </c>
      <c r="J12" s="266">
        <v>1</v>
      </c>
      <c r="K12" s="266">
        <v>5.3235</v>
      </c>
      <c r="L12" s="266">
        <v>0</v>
      </c>
      <c r="M12" s="266">
        <v>0</v>
      </c>
      <c r="N12" s="266">
        <v>0</v>
      </c>
      <c r="O12" s="266">
        <v>6</v>
      </c>
      <c r="P12" s="266">
        <v>6</v>
      </c>
      <c r="Q12" s="266">
        <v>4.30902</v>
      </c>
      <c r="R12" s="266">
        <v>0</v>
      </c>
      <c r="S12" s="266">
        <v>0</v>
      </c>
      <c r="T12" s="266">
        <v>0</v>
      </c>
      <c r="U12" s="266">
        <v>2</v>
      </c>
      <c r="V12" s="266">
        <v>2</v>
      </c>
      <c r="W12" s="266">
        <v>2.40149</v>
      </c>
      <c r="X12" s="266">
        <v>0</v>
      </c>
      <c r="Y12" s="266">
        <v>0</v>
      </c>
      <c r="Z12" s="266">
        <v>0</v>
      </c>
      <c r="AA12" s="266">
        <v>0</v>
      </c>
      <c r="AB12" s="266">
        <v>0</v>
      </c>
      <c r="AC12" s="266">
        <v>0</v>
      </c>
      <c r="AD12" s="266">
        <v>0</v>
      </c>
      <c r="AE12" s="266">
        <v>0</v>
      </c>
      <c r="AF12" s="266">
        <v>0</v>
      </c>
      <c r="AG12" s="266">
        <v>37</v>
      </c>
      <c r="AH12" s="266">
        <v>7032.61</v>
      </c>
      <c r="AI12" s="266">
        <v>61.85189999999999</v>
      </c>
      <c r="AJ12" s="266">
        <v>7</v>
      </c>
      <c r="AK12" s="266">
        <v>3600</v>
      </c>
      <c r="AL12" s="266">
        <v>0</v>
      </c>
      <c r="AM12" s="266">
        <v>5</v>
      </c>
      <c r="AN12" s="266">
        <v>5</v>
      </c>
      <c r="AO12" s="266">
        <v>3.571266</v>
      </c>
      <c r="AP12" s="266">
        <v>0</v>
      </c>
      <c r="AQ12" s="266">
        <v>0</v>
      </c>
      <c r="AR12" s="266">
        <v>0</v>
      </c>
      <c r="AS12" s="266">
        <v>16</v>
      </c>
      <c r="AT12" s="266">
        <v>19.26</v>
      </c>
      <c r="AU12" s="315">
        <v>17.930343999999998</v>
      </c>
      <c r="AV12" s="266">
        <v>0</v>
      </c>
      <c r="AW12" s="266">
        <v>0</v>
      </c>
      <c r="AX12" s="266">
        <v>0</v>
      </c>
      <c r="AY12" s="266">
        <v>0</v>
      </c>
      <c r="AZ12" s="266">
        <v>0</v>
      </c>
      <c r="BA12" s="266">
        <v>0</v>
      </c>
      <c r="BB12" s="266">
        <v>14</v>
      </c>
      <c r="BC12" s="266">
        <v>1.95</v>
      </c>
      <c r="BD12" s="266">
        <v>0</v>
      </c>
      <c r="BE12" s="266"/>
      <c r="BF12" s="266"/>
      <c r="BG12" s="266"/>
      <c r="BH12" s="266"/>
      <c r="BI12" s="266"/>
      <c r="BJ12" s="266"/>
      <c r="BK12" s="264">
        <f t="shared" si="0"/>
        <v>69</v>
      </c>
      <c r="BL12" s="264">
        <f t="shared" si="0"/>
        <v>7067.87</v>
      </c>
      <c r="BM12" s="264">
        <f t="shared" si="0"/>
        <v>97.31411999999997</v>
      </c>
      <c r="BN12" s="264">
        <f t="shared" si="0"/>
        <v>22</v>
      </c>
      <c r="BO12" s="264">
        <f t="shared" si="0"/>
        <v>4336.95</v>
      </c>
      <c r="BP12" s="264">
        <f t="shared" si="0"/>
        <v>1.26</v>
      </c>
      <c r="BQ12" s="266" t="s">
        <v>28</v>
      </c>
      <c r="BR12" s="266">
        <f>'Part-II'!L16+'Part-II'!M16+'Part-II'!N16</f>
        <v>98.57412</v>
      </c>
      <c r="BS12" s="266">
        <f t="shared" si="1"/>
        <v>98.57411999999998</v>
      </c>
      <c r="BT12" s="266">
        <f t="shared" si="2"/>
        <v>0</v>
      </c>
    </row>
    <row r="13" spans="1:72" s="243" customFormat="1" ht="15">
      <c r="A13" s="268"/>
      <c r="B13" s="251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1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59"/>
      <c r="BL13" s="259"/>
      <c r="BM13" s="259"/>
      <c r="BN13" s="259"/>
      <c r="BO13" s="259"/>
      <c r="BP13" s="259"/>
      <c r="BQ13" s="260"/>
      <c r="BR13" s="260"/>
      <c r="BS13" s="260"/>
      <c r="BT13" s="260"/>
    </row>
    <row r="14" spans="1:72" s="267" customFormat="1" ht="15">
      <c r="A14" s="279">
        <v>8</v>
      </c>
      <c r="B14" s="279" t="s">
        <v>142</v>
      </c>
      <c r="C14" s="266">
        <v>0</v>
      </c>
      <c r="D14" s="266">
        <v>0</v>
      </c>
      <c r="E14" s="266">
        <v>0</v>
      </c>
      <c r="F14" s="266">
        <v>0</v>
      </c>
      <c r="G14" s="266">
        <v>0</v>
      </c>
      <c r="H14" s="266">
        <v>0</v>
      </c>
      <c r="I14" s="266">
        <v>0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6">
        <v>0</v>
      </c>
      <c r="P14" s="266">
        <v>0</v>
      </c>
      <c r="Q14" s="266">
        <v>0</v>
      </c>
      <c r="R14" s="266">
        <v>0</v>
      </c>
      <c r="S14" s="266">
        <v>0</v>
      </c>
      <c r="T14" s="266">
        <v>0</v>
      </c>
      <c r="U14" s="266">
        <v>0</v>
      </c>
      <c r="V14" s="266">
        <v>0</v>
      </c>
      <c r="W14" s="266">
        <v>0</v>
      </c>
      <c r="X14" s="266">
        <v>0</v>
      </c>
      <c r="Y14" s="266">
        <v>0</v>
      </c>
      <c r="Z14" s="266">
        <v>0</v>
      </c>
      <c r="AA14" s="266">
        <v>0</v>
      </c>
      <c r="AB14" s="266">
        <v>0</v>
      </c>
      <c r="AC14" s="266">
        <v>0</v>
      </c>
      <c r="AD14" s="266">
        <v>0</v>
      </c>
      <c r="AE14" s="266">
        <v>0</v>
      </c>
      <c r="AF14" s="266">
        <v>0</v>
      </c>
      <c r="AG14" s="266">
        <v>0</v>
      </c>
      <c r="AH14" s="266">
        <v>0</v>
      </c>
      <c r="AI14" s="266">
        <v>0</v>
      </c>
      <c r="AJ14" s="266">
        <v>0</v>
      </c>
      <c r="AK14" s="266">
        <v>0</v>
      </c>
      <c r="AL14" s="266">
        <v>0</v>
      </c>
      <c r="AM14" s="266">
        <v>0</v>
      </c>
      <c r="AN14" s="266">
        <v>0</v>
      </c>
      <c r="AO14" s="266">
        <v>0</v>
      </c>
      <c r="AP14" s="266">
        <v>0</v>
      </c>
      <c r="AQ14" s="290">
        <v>0</v>
      </c>
      <c r="AR14" s="266">
        <v>0</v>
      </c>
      <c r="AS14" s="266">
        <v>0</v>
      </c>
      <c r="AT14" s="266">
        <v>0</v>
      </c>
      <c r="AU14" s="266">
        <v>0</v>
      </c>
      <c r="AV14" s="266">
        <v>0</v>
      </c>
      <c r="AW14" s="266">
        <v>0</v>
      </c>
      <c r="AX14" s="266">
        <v>0</v>
      </c>
      <c r="AY14" s="266">
        <v>0</v>
      </c>
      <c r="AZ14" s="266">
        <v>0</v>
      </c>
      <c r="BA14" s="266">
        <v>0</v>
      </c>
      <c r="BB14" s="266">
        <v>0</v>
      </c>
      <c r="BC14" s="266">
        <v>0</v>
      </c>
      <c r="BD14" s="266">
        <v>0</v>
      </c>
      <c r="BE14" s="266"/>
      <c r="BF14" s="266"/>
      <c r="BG14" s="266"/>
      <c r="BH14" s="266"/>
      <c r="BI14" s="266"/>
      <c r="BJ14" s="266"/>
      <c r="BK14" s="264">
        <f t="shared" si="0"/>
        <v>0</v>
      </c>
      <c r="BL14" s="264">
        <f t="shared" si="0"/>
        <v>0</v>
      </c>
      <c r="BM14" s="264">
        <f t="shared" si="0"/>
        <v>0</v>
      </c>
      <c r="BN14" s="264">
        <f t="shared" si="0"/>
        <v>0</v>
      </c>
      <c r="BO14" s="264">
        <f t="shared" si="0"/>
        <v>0</v>
      </c>
      <c r="BP14" s="264">
        <f t="shared" si="0"/>
        <v>0</v>
      </c>
      <c r="BQ14" s="266" t="s">
        <v>146</v>
      </c>
      <c r="BR14" s="266">
        <f>'Part-II'!L18+'Part-II'!M18+'Part-II'!N18</f>
        <v>0</v>
      </c>
      <c r="BS14" s="266">
        <f t="shared" si="1"/>
        <v>0</v>
      </c>
      <c r="BT14" s="266">
        <f t="shared" si="2"/>
        <v>0</v>
      </c>
    </row>
    <row r="15" spans="1:72" ht="15">
      <c r="A15" s="250"/>
      <c r="B15" s="251" t="s">
        <v>5</v>
      </c>
      <c r="C15" s="249">
        <f aca="true" t="shared" si="3" ref="C15:AH15">SUM(C6:C14)</f>
        <v>39</v>
      </c>
      <c r="D15" s="249">
        <f t="shared" si="3"/>
        <v>2</v>
      </c>
      <c r="E15" s="249">
        <f t="shared" si="3"/>
        <v>19.941540000000003</v>
      </c>
      <c r="F15" s="249">
        <f t="shared" si="3"/>
        <v>17</v>
      </c>
      <c r="G15" s="249">
        <f t="shared" si="3"/>
        <v>735</v>
      </c>
      <c r="H15" s="249">
        <f t="shared" si="3"/>
        <v>18.4252</v>
      </c>
      <c r="I15" s="249">
        <f t="shared" si="3"/>
        <v>7</v>
      </c>
      <c r="J15" s="249">
        <f t="shared" si="3"/>
        <v>1.4</v>
      </c>
      <c r="K15" s="249">
        <f t="shared" si="3"/>
        <v>13.6998</v>
      </c>
      <c r="L15" s="249">
        <f t="shared" si="3"/>
        <v>39</v>
      </c>
      <c r="M15" s="249">
        <f t="shared" si="3"/>
        <v>0.5</v>
      </c>
      <c r="N15" s="249">
        <f t="shared" si="3"/>
        <v>11.982159999999999</v>
      </c>
      <c r="O15" s="249">
        <f t="shared" si="3"/>
        <v>48</v>
      </c>
      <c r="P15" s="249">
        <f t="shared" si="3"/>
        <v>11</v>
      </c>
      <c r="Q15" s="249">
        <f t="shared" si="3"/>
        <v>119.25861</v>
      </c>
      <c r="R15" s="249">
        <f t="shared" si="3"/>
        <v>100</v>
      </c>
      <c r="S15" s="249">
        <f t="shared" si="3"/>
        <v>12</v>
      </c>
      <c r="T15" s="249">
        <f t="shared" si="3"/>
        <v>80.38201000000002</v>
      </c>
      <c r="U15" s="249">
        <f t="shared" si="3"/>
        <v>111</v>
      </c>
      <c r="V15" s="249">
        <f t="shared" si="3"/>
        <v>2</v>
      </c>
      <c r="W15" s="249">
        <f t="shared" si="3"/>
        <v>65.68363</v>
      </c>
      <c r="X15" s="249">
        <f t="shared" si="3"/>
        <v>10</v>
      </c>
      <c r="Y15" s="249">
        <f t="shared" si="3"/>
        <v>0</v>
      </c>
      <c r="Z15" s="249">
        <f t="shared" si="3"/>
        <v>8.9725</v>
      </c>
      <c r="AA15" s="249">
        <f t="shared" si="3"/>
        <v>0</v>
      </c>
      <c r="AB15" s="249">
        <f t="shared" si="3"/>
        <v>0</v>
      </c>
      <c r="AC15" s="249">
        <f t="shared" si="3"/>
        <v>0</v>
      </c>
      <c r="AD15" s="249">
        <f t="shared" si="3"/>
        <v>0</v>
      </c>
      <c r="AE15" s="249">
        <f t="shared" si="3"/>
        <v>0</v>
      </c>
      <c r="AF15" s="249">
        <f t="shared" si="3"/>
        <v>0</v>
      </c>
      <c r="AG15" s="249">
        <f t="shared" si="3"/>
        <v>163</v>
      </c>
      <c r="AH15" s="249">
        <f t="shared" si="3"/>
        <v>7032.61</v>
      </c>
      <c r="AI15" s="249">
        <f aca="true" t="shared" si="4" ref="AI15:BN15">SUM(AI6:AI14)</f>
        <v>110.13906</v>
      </c>
      <c r="AJ15" s="249">
        <f t="shared" si="4"/>
        <v>46</v>
      </c>
      <c r="AK15" s="249">
        <f t="shared" si="4"/>
        <v>3600</v>
      </c>
      <c r="AL15" s="249">
        <f t="shared" si="4"/>
        <v>28.18345</v>
      </c>
      <c r="AM15" s="249">
        <f t="shared" si="4"/>
        <v>46</v>
      </c>
      <c r="AN15" s="249">
        <f t="shared" si="4"/>
        <v>1345</v>
      </c>
      <c r="AO15" s="249">
        <f t="shared" si="4"/>
        <v>46.563325999999996</v>
      </c>
      <c r="AP15" s="249">
        <f t="shared" si="4"/>
        <v>36</v>
      </c>
      <c r="AQ15" s="249">
        <f t="shared" si="4"/>
        <v>9</v>
      </c>
      <c r="AR15" s="249">
        <f t="shared" si="4"/>
        <v>31.0078</v>
      </c>
      <c r="AS15" s="249">
        <f t="shared" si="4"/>
        <v>61</v>
      </c>
      <c r="AT15" s="249">
        <f t="shared" si="4"/>
        <v>22.265808333333336</v>
      </c>
      <c r="AU15" s="249">
        <f t="shared" si="4"/>
        <v>395.574494</v>
      </c>
      <c r="AV15" s="249">
        <f t="shared" si="4"/>
        <v>39</v>
      </c>
      <c r="AW15" s="249">
        <f t="shared" si="4"/>
        <v>0</v>
      </c>
      <c r="AX15" s="249">
        <f t="shared" si="4"/>
        <v>65.25582999999997</v>
      </c>
      <c r="AY15" s="249">
        <f t="shared" si="4"/>
        <v>0</v>
      </c>
      <c r="AZ15" s="249">
        <f t="shared" si="4"/>
        <v>0</v>
      </c>
      <c r="BA15" s="249">
        <f t="shared" si="4"/>
        <v>65</v>
      </c>
      <c r="BB15" s="249">
        <f t="shared" si="4"/>
        <v>56</v>
      </c>
      <c r="BC15" s="249">
        <f t="shared" si="4"/>
        <v>10.4232</v>
      </c>
      <c r="BD15" s="249">
        <f t="shared" si="4"/>
        <v>9.0821</v>
      </c>
      <c r="BE15" s="249">
        <f t="shared" si="4"/>
        <v>0</v>
      </c>
      <c r="BF15" s="249">
        <f t="shared" si="4"/>
        <v>0</v>
      </c>
      <c r="BG15" s="249">
        <f t="shared" si="4"/>
        <v>0</v>
      </c>
      <c r="BH15" s="249">
        <f t="shared" si="4"/>
        <v>0</v>
      </c>
      <c r="BI15" s="249">
        <f t="shared" si="4"/>
        <v>0</v>
      </c>
      <c r="BJ15" s="249">
        <f t="shared" si="4"/>
        <v>0</v>
      </c>
      <c r="BK15" s="249">
        <f t="shared" si="4"/>
        <v>475</v>
      </c>
      <c r="BL15" s="249">
        <f t="shared" si="4"/>
        <v>8416.275808333334</v>
      </c>
      <c r="BM15" s="249">
        <f t="shared" si="4"/>
        <v>835.86046</v>
      </c>
      <c r="BN15" s="249">
        <f t="shared" si="4"/>
        <v>343</v>
      </c>
      <c r="BO15" s="249">
        <f>SUM(BO6:BO14)</f>
        <v>4366.9232</v>
      </c>
      <c r="BP15" s="249">
        <f>SUM(BP6:BP14)</f>
        <v>253.29104999999996</v>
      </c>
      <c r="BQ15" s="255" t="s">
        <v>5</v>
      </c>
      <c r="BR15" s="255">
        <f>'Part-II'!L21+'Part-II'!M21+'Part-II'!N21</f>
        <v>1089.271705</v>
      </c>
      <c r="BS15" s="255">
        <f t="shared" si="1"/>
        <v>1089.15151</v>
      </c>
      <c r="BT15" s="260">
        <f t="shared" si="2"/>
        <v>0.12019500000019434</v>
      </c>
    </row>
    <row r="17" ht="15">
      <c r="BN17" s="297"/>
    </row>
  </sheetData>
  <sheetProtection/>
  <mergeCells count="83">
    <mergeCell ref="BH3:BJ3"/>
    <mergeCell ref="BE3:BG3"/>
    <mergeCell ref="BE2:BJ2"/>
    <mergeCell ref="U2:Z2"/>
    <mergeCell ref="L4:M4"/>
    <mergeCell ref="N4:N5"/>
    <mergeCell ref="O4:P4"/>
    <mergeCell ref="Q4:Q5"/>
    <mergeCell ref="AG2:AL2"/>
    <mergeCell ref="R4:S4"/>
    <mergeCell ref="T4:T5"/>
    <mergeCell ref="U4:V4"/>
    <mergeCell ref="W4:W5"/>
    <mergeCell ref="AM2:AR2"/>
    <mergeCell ref="AS2:AX2"/>
    <mergeCell ref="AY2:BD2"/>
    <mergeCell ref="BB3:BD3"/>
    <mergeCell ref="AM3:AO3"/>
    <mergeCell ref="AP3:AR3"/>
    <mergeCell ref="X4:Y4"/>
    <mergeCell ref="A2:A5"/>
    <mergeCell ref="B2:B5"/>
    <mergeCell ref="C2:H2"/>
    <mergeCell ref="I2:N2"/>
    <mergeCell ref="O2:T2"/>
    <mergeCell ref="AY3:BA3"/>
    <mergeCell ref="AA3:AC3"/>
    <mergeCell ref="AD3:AF3"/>
    <mergeCell ref="AG3:AI3"/>
    <mergeCell ref="AJ3:AL3"/>
    <mergeCell ref="BK2:BP2"/>
    <mergeCell ref="C3:E3"/>
    <mergeCell ref="F3:H3"/>
    <mergeCell ref="I3:K3"/>
    <mergeCell ref="L3:N3"/>
    <mergeCell ref="O3:Q3"/>
    <mergeCell ref="R3:T3"/>
    <mergeCell ref="U3:W3"/>
    <mergeCell ref="X3:Z3"/>
    <mergeCell ref="AA2:AF2"/>
    <mergeCell ref="BK3:BM3"/>
    <mergeCell ref="BN3:BP3"/>
    <mergeCell ref="C4:D4"/>
    <mergeCell ref="E4:E5"/>
    <mergeCell ref="F4:G4"/>
    <mergeCell ref="H4:H5"/>
    <mergeCell ref="I4:J4"/>
    <mergeCell ref="K4:K5"/>
    <mergeCell ref="AS3:AU3"/>
    <mergeCell ref="AV3:AX3"/>
    <mergeCell ref="Z4:Z5"/>
    <mergeCell ref="AA4:AB4"/>
    <mergeCell ref="AC4:AC5"/>
    <mergeCell ref="AD4:AE4"/>
    <mergeCell ref="AF4:AF5"/>
    <mergeCell ref="AV4:AW4"/>
    <mergeCell ref="AX4:AX5"/>
    <mergeCell ref="AG4:AH4"/>
    <mergeCell ref="AI4:AI5"/>
    <mergeCell ref="AJ4:AK4"/>
    <mergeCell ref="AL4:AL5"/>
    <mergeCell ref="AM4:AN4"/>
    <mergeCell ref="AO4:AO5"/>
    <mergeCell ref="BK4:BL4"/>
    <mergeCell ref="BM4:BM5"/>
    <mergeCell ref="AP4:AQ4"/>
    <mergeCell ref="AR4:AR5"/>
    <mergeCell ref="BE4:BF4"/>
    <mergeCell ref="BG4:BG5"/>
    <mergeCell ref="BH4:BI4"/>
    <mergeCell ref="BJ4:BJ5"/>
    <mergeCell ref="AS4:AT4"/>
    <mergeCell ref="AU4:AU5"/>
    <mergeCell ref="BB4:BC4"/>
    <mergeCell ref="BD4:BD5"/>
    <mergeCell ref="AY4:AZ4"/>
    <mergeCell ref="BA4:BA5"/>
    <mergeCell ref="BN4:BO4"/>
    <mergeCell ref="BP4:BP5"/>
    <mergeCell ref="AY5:AZ5"/>
    <mergeCell ref="BB5:BC5"/>
    <mergeCell ref="BK5:BL5"/>
    <mergeCell ref="BN5:BO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15"/>
  <sheetViews>
    <sheetView zoomScalePageLayoutView="0" workbookViewId="0" topLeftCell="A1">
      <selection activeCell="A10" sqref="A10:IV10"/>
    </sheetView>
  </sheetViews>
  <sheetFormatPr defaultColWidth="9.140625" defaultRowHeight="15"/>
  <cols>
    <col min="2" max="2" width="15.140625" style="0" customWidth="1"/>
    <col min="3" max="3" width="12.8515625" style="0" customWidth="1"/>
    <col min="4" max="4" width="15.00390625" style="0" customWidth="1"/>
  </cols>
  <sheetData>
    <row r="4" spans="1:12" ht="15">
      <c r="A4" s="412" t="s">
        <v>70</v>
      </c>
      <c r="B4" s="412" t="s">
        <v>147</v>
      </c>
      <c r="C4" s="415" t="s">
        <v>71</v>
      </c>
      <c r="D4" s="415"/>
      <c r="E4" s="412" t="s">
        <v>72</v>
      </c>
      <c r="F4" s="412"/>
      <c r="G4" s="412"/>
      <c r="H4" s="412"/>
      <c r="I4" s="412"/>
      <c r="J4" s="412"/>
      <c r="K4" s="412"/>
      <c r="L4" s="412"/>
    </row>
    <row r="5" spans="1:12" ht="15">
      <c r="A5" s="412"/>
      <c r="B5" s="412"/>
      <c r="C5" s="415" t="s">
        <v>75</v>
      </c>
      <c r="D5" s="415"/>
      <c r="E5" s="412" t="s">
        <v>76</v>
      </c>
      <c r="F5" s="412"/>
      <c r="G5" s="412" t="s">
        <v>77</v>
      </c>
      <c r="H5" s="412"/>
      <c r="I5" s="412" t="s">
        <v>78</v>
      </c>
      <c r="J5" s="412"/>
      <c r="K5" s="412" t="s">
        <v>79</v>
      </c>
      <c r="L5" s="412"/>
    </row>
    <row r="6" spans="1:12" ht="27">
      <c r="A6" s="412"/>
      <c r="B6" s="412"/>
      <c r="C6" s="33" t="s">
        <v>80</v>
      </c>
      <c r="D6" s="33" t="s">
        <v>81</v>
      </c>
      <c r="E6" s="34" t="s">
        <v>80</v>
      </c>
      <c r="F6" s="34" t="s">
        <v>81</v>
      </c>
      <c r="G6" s="34" t="s">
        <v>80</v>
      </c>
      <c r="H6" s="34" t="s">
        <v>81</v>
      </c>
      <c r="I6" s="34" t="s">
        <v>80</v>
      </c>
      <c r="J6" s="34" t="s">
        <v>81</v>
      </c>
      <c r="K6" s="34" t="s">
        <v>80</v>
      </c>
      <c r="L6" s="34" t="s">
        <v>81</v>
      </c>
    </row>
    <row r="7" spans="1:12" ht="15">
      <c r="A7" s="37">
        <v>1</v>
      </c>
      <c r="B7" s="37">
        <v>2</v>
      </c>
      <c r="C7" s="38">
        <v>3</v>
      </c>
      <c r="D7" s="38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</row>
    <row r="8" spans="1:12" s="267" customFormat="1" ht="18.75">
      <c r="A8" s="285">
        <v>1</v>
      </c>
      <c r="B8" s="281" t="s">
        <v>22</v>
      </c>
      <c r="C8" s="286">
        <v>16</v>
      </c>
      <c r="D8" s="287">
        <v>15</v>
      </c>
      <c r="E8" s="287">
        <v>1</v>
      </c>
      <c r="F8" s="287">
        <v>1</v>
      </c>
      <c r="G8" s="287">
        <v>2</v>
      </c>
      <c r="H8" s="287">
        <v>2</v>
      </c>
      <c r="I8" s="287">
        <v>1</v>
      </c>
      <c r="J8" s="287">
        <v>1</v>
      </c>
      <c r="K8" s="287">
        <v>1</v>
      </c>
      <c r="L8" s="287">
        <v>1</v>
      </c>
    </row>
    <row r="9" spans="1:12" s="267" customFormat="1" ht="18.75">
      <c r="A9" s="266">
        <v>2</v>
      </c>
      <c r="B9" s="281" t="s">
        <v>23</v>
      </c>
      <c r="C9" s="279">
        <v>23</v>
      </c>
      <c r="D9" s="279">
        <v>21</v>
      </c>
      <c r="E9" s="279">
        <v>1</v>
      </c>
      <c r="F9" s="279">
        <v>1</v>
      </c>
      <c r="G9" s="279">
        <v>2</v>
      </c>
      <c r="H9" s="279">
        <v>2</v>
      </c>
      <c r="I9" s="279">
        <v>1</v>
      </c>
      <c r="J9" s="279">
        <v>1</v>
      </c>
      <c r="K9" s="279">
        <v>1</v>
      </c>
      <c r="L9" s="279">
        <v>1</v>
      </c>
    </row>
    <row r="10" spans="1:12" s="267" customFormat="1" ht="18.75">
      <c r="A10" s="285">
        <v>3</v>
      </c>
      <c r="B10" s="281" t="s">
        <v>24</v>
      </c>
      <c r="C10" s="279">
        <v>10</v>
      </c>
      <c r="D10" s="279">
        <v>8</v>
      </c>
      <c r="E10" s="279">
        <v>0</v>
      </c>
      <c r="F10" s="279">
        <v>0</v>
      </c>
      <c r="G10" s="279">
        <v>2</v>
      </c>
      <c r="H10" s="279">
        <v>1</v>
      </c>
      <c r="I10" s="279">
        <v>1</v>
      </c>
      <c r="J10" s="279">
        <v>1</v>
      </c>
      <c r="K10" s="279">
        <v>1</v>
      </c>
      <c r="L10" s="279">
        <v>1</v>
      </c>
    </row>
    <row r="11" spans="1:12" s="267" customFormat="1" ht="18.75">
      <c r="A11" s="266">
        <v>4</v>
      </c>
      <c r="B11" s="281" t="s">
        <v>25</v>
      </c>
      <c r="C11" s="279">
        <v>27</v>
      </c>
      <c r="D11" s="279">
        <v>23</v>
      </c>
      <c r="E11" s="279">
        <v>1</v>
      </c>
      <c r="F11" s="279">
        <v>0</v>
      </c>
      <c r="G11" s="283">
        <v>2</v>
      </c>
      <c r="H11" s="283">
        <v>2</v>
      </c>
      <c r="I11" s="279">
        <v>1</v>
      </c>
      <c r="J11" s="279">
        <v>1</v>
      </c>
      <c r="K11" s="279">
        <v>1</v>
      </c>
      <c r="L11" s="279">
        <v>1</v>
      </c>
    </row>
    <row r="12" spans="1:12" s="267" customFormat="1" ht="18.75">
      <c r="A12" s="285">
        <v>5</v>
      </c>
      <c r="B12" s="281" t="s">
        <v>26</v>
      </c>
      <c r="C12" s="279">
        <v>10</v>
      </c>
      <c r="D12" s="279">
        <v>10</v>
      </c>
      <c r="E12" s="279">
        <v>1</v>
      </c>
      <c r="F12" s="279">
        <v>0</v>
      </c>
      <c r="G12" s="279">
        <v>2</v>
      </c>
      <c r="H12" s="279">
        <v>1</v>
      </c>
      <c r="I12" s="279">
        <v>1</v>
      </c>
      <c r="J12" s="279">
        <v>1</v>
      </c>
      <c r="K12" s="279">
        <v>1</v>
      </c>
      <c r="L12" s="279">
        <v>1</v>
      </c>
    </row>
    <row r="13" spans="1:12" s="267" customFormat="1" ht="18.75">
      <c r="A13" s="266">
        <v>6</v>
      </c>
      <c r="B13" s="281" t="s">
        <v>27</v>
      </c>
      <c r="C13" s="279">
        <v>12</v>
      </c>
      <c r="D13" s="279">
        <v>12</v>
      </c>
      <c r="E13" s="279">
        <v>1</v>
      </c>
      <c r="F13" s="279">
        <v>1</v>
      </c>
      <c r="G13" s="279">
        <v>2</v>
      </c>
      <c r="H13" s="279">
        <v>2</v>
      </c>
      <c r="I13" s="279">
        <v>1</v>
      </c>
      <c r="J13" s="279">
        <v>1</v>
      </c>
      <c r="K13" s="279">
        <v>1</v>
      </c>
      <c r="L13" s="279">
        <v>0</v>
      </c>
    </row>
    <row r="14" spans="1:12" s="267" customFormat="1" ht="18.75">
      <c r="A14" s="285">
        <v>7</v>
      </c>
      <c r="B14" s="281" t="s">
        <v>28</v>
      </c>
      <c r="C14" s="279">
        <v>28</v>
      </c>
      <c r="D14" s="279">
        <v>13</v>
      </c>
      <c r="E14" s="279">
        <v>0</v>
      </c>
      <c r="F14" s="279">
        <v>0</v>
      </c>
      <c r="G14" s="279">
        <v>2</v>
      </c>
      <c r="H14" s="279">
        <v>2</v>
      </c>
      <c r="I14" s="279">
        <v>1</v>
      </c>
      <c r="J14" s="279">
        <v>1</v>
      </c>
      <c r="K14" s="279">
        <v>1</v>
      </c>
      <c r="L14" s="279">
        <v>1</v>
      </c>
    </row>
    <row r="15" spans="1:12" ht="18.75">
      <c r="A15" s="249"/>
      <c r="B15" s="262" t="s">
        <v>5</v>
      </c>
      <c r="C15" s="250">
        <f>SUM(C8:C14)</f>
        <v>126</v>
      </c>
      <c r="D15" s="250">
        <f aca="true" t="shared" si="0" ref="D15:L15">SUM(D8:D14)</f>
        <v>102</v>
      </c>
      <c r="E15" s="250">
        <f t="shared" si="0"/>
        <v>5</v>
      </c>
      <c r="F15" s="250">
        <f t="shared" si="0"/>
        <v>3</v>
      </c>
      <c r="G15" s="250">
        <f t="shared" si="0"/>
        <v>14</v>
      </c>
      <c r="H15" s="250">
        <f t="shared" si="0"/>
        <v>12</v>
      </c>
      <c r="I15" s="250">
        <f t="shared" si="0"/>
        <v>7</v>
      </c>
      <c r="J15" s="250">
        <f t="shared" si="0"/>
        <v>7</v>
      </c>
      <c r="K15" s="250">
        <f t="shared" si="0"/>
        <v>7</v>
      </c>
      <c r="L15" s="250">
        <f t="shared" si="0"/>
        <v>6</v>
      </c>
    </row>
  </sheetData>
  <sheetProtection/>
  <mergeCells count="9">
    <mergeCell ref="A4:A6"/>
    <mergeCell ref="B4:B6"/>
    <mergeCell ref="C4:D4"/>
    <mergeCell ref="E4:L4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2015-06-16T20:19:47Z</cp:lastPrinted>
  <dcterms:created xsi:type="dcterms:W3CDTF">2008-06-03T10:00:46Z</dcterms:created>
  <dcterms:modified xsi:type="dcterms:W3CDTF">2015-06-16T20:25:22Z</dcterms:modified>
  <cp:category/>
  <cp:version/>
  <cp:contentType/>
  <cp:contentStatus/>
</cp:coreProperties>
</file>